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ate1904="1"/>
  <mc:AlternateContent xmlns:mc="http://schemas.openxmlformats.org/markup-compatibility/2006">
    <mc:Choice Requires="x15">
      <x15ac:absPath xmlns:x15ac="http://schemas.microsoft.com/office/spreadsheetml/2010/11/ac" url="J:\01 Business\02 Websites\RAS Jodoigne 2016\Documents\"/>
    </mc:Choice>
  </mc:AlternateContent>
  <xr:revisionPtr revIDLastSave="0" documentId="13_ncr:1_{E8CA30BE-3D65-4401-95D8-2AD4FEF75B45}" xr6:coauthVersionLast="32" xr6:coauthVersionMax="32" xr10:uidLastSave="{00000000-0000-0000-0000-000000000000}"/>
  <bookViews>
    <workbookView xWindow="0" yWindow="0" windowWidth="28800" windowHeight="12375" tabRatio="991" xr2:uid="{00000000-000D-0000-FFFF-FFFF00000000}"/>
  </bookViews>
  <sheets>
    <sheet name="ÉQUIPES_PARTICIPANTS - Tableau " sheetId="1" r:id="rId1"/>
    <sheet name="U6_FESTIFOOT - Tableau 2" sheetId="2" r:id="rId2"/>
    <sheet name="DAMES" sheetId="16" r:id="rId3"/>
    <sheet name="U07_DÉBUTANTS - Tableau 2" sheetId="3" r:id="rId4"/>
    <sheet name="U08_DIABLOTINS - Tableau 2" sheetId="4" r:id="rId5"/>
    <sheet name="U9_DIABLOTINS - Tableau 2" sheetId="5" r:id="rId6"/>
    <sheet name="U14  CADET  - Tableau 2" sheetId="11" r:id="rId7"/>
    <sheet name="U16 - Tableau 2" sheetId="12" r:id="rId8"/>
    <sheet name="U10_PRÉMINIMES - Tableau 2" sheetId="6" r:id="rId9"/>
    <sheet name="U11_PRÉMINIMES - Tableau 2" sheetId="7" r:id="rId10"/>
    <sheet name="U12_MINIMES - Tableau 2" sheetId="17" r:id="rId11"/>
    <sheet name="U13_MINIMES - Tableau 2" sheetId="9" r:id="rId12"/>
    <sheet name="U15 - Tableau 2" sheetId="13" r:id="rId13"/>
  </sheets>
  <definedNames>
    <definedName name="_xlnm.Print_Area" localSheetId="2">DAMES!$A$1:$J$27</definedName>
    <definedName name="_xlnm.Print_Area" localSheetId="3">'U07_DÉBUTANTS - Tableau 2'!$B$8</definedName>
  </definedNames>
  <calcPr calcId="179017"/>
</workbook>
</file>

<file path=xl/calcChain.xml><?xml version="1.0" encoding="utf-8"?>
<calcChain xmlns="http://schemas.openxmlformats.org/spreadsheetml/2006/main">
  <c r="K33" i="6" l="1"/>
  <c r="M33" i="6" s="1"/>
  <c r="L33" i="6" l="1"/>
  <c r="K31" i="11"/>
  <c r="M31" i="11" s="1"/>
  <c r="K19" i="13"/>
  <c r="M19" i="13" s="1"/>
  <c r="K16" i="9"/>
  <c r="M16" i="9" s="1"/>
  <c r="G32" i="17"/>
  <c r="J21" i="17"/>
  <c r="J37" i="17"/>
  <c r="J28" i="17"/>
  <c r="J29" i="17"/>
  <c r="J30" i="17"/>
  <c r="J31" i="17"/>
  <c r="J32" i="17"/>
  <c r="J33" i="17"/>
  <c r="J34" i="17"/>
  <c r="J35" i="17"/>
  <c r="J36" i="17"/>
  <c r="J38" i="17"/>
  <c r="J39" i="17"/>
  <c r="G39" i="17"/>
  <c r="G38" i="17"/>
  <c r="G37" i="17"/>
  <c r="G36" i="17"/>
  <c r="G35" i="17"/>
  <c r="G34" i="17"/>
  <c r="G33" i="17"/>
  <c r="G30" i="17"/>
  <c r="G29" i="17"/>
  <c r="G28" i="17"/>
  <c r="G31" i="17"/>
  <c r="F29" i="17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26" i="17"/>
  <c r="J16" i="17"/>
  <c r="J13" i="17"/>
  <c r="G21" i="17"/>
  <c r="G13" i="17"/>
  <c r="G16" i="17"/>
  <c r="G14" i="17"/>
  <c r="G10" i="17"/>
  <c r="K21" i="17"/>
  <c r="L21" i="17" s="1"/>
  <c r="J20" i="17"/>
  <c r="K20" i="17"/>
  <c r="M20" i="17" s="1"/>
  <c r="G20" i="17"/>
  <c r="K19" i="17"/>
  <c r="L19" i="17" s="1"/>
  <c r="J19" i="17"/>
  <c r="G19" i="17"/>
  <c r="J18" i="17"/>
  <c r="G18" i="17"/>
  <c r="J17" i="17"/>
  <c r="G17" i="17"/>
  <c r="K15" i="17"/>
  <c r="L15" i="17" s="1"/>
  <c r="J15" i="17"/>
  <c r="G15" i="17"/>
  <c r="K14" i="17"/>
  <c r="L14" i="17" s="1"/>
  <c r="J14" i="17"/>
  <c r="K13" i="17"/>
  <c r="M13" i="17" s="1"/>
  <c r="K12" i="17"/>
  <c r="L12" i="17" s="1"/>
  <c r="J12" i="17"/>
  <c r="G12" i="17"/>
  <c r="K11" i="17"/>
  <c r="J11" i="17"/>
  <c r="G11" i="17"/>
  <c r="F11" i="17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K10" i="17"/>
  <c r="M10" i="17" s="1"/>
  <c r="J10" i="17"/>
  <c r="F8" i="17"/>
  <c r="F28" i="9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11" i="9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11" i="7"/>
  <c r="F11" i="13"/>
  <c r="F12" i="13" s="1"/>
  <c r="F13" i="13" s="1"/>
  <c r="F14" i="13" s="1"/>
  <c r="F15" i="13" s="1"/>
  <c r="F16" i="13" s="1"/>
  <c r="F17" i="13" s="1"/>
  <c r="F18" i="13" s="1"/>
  <c r="F19" i="13" s="1"/>
  <c r="A22" i="16"/>
  <c r="D25" i="16"/>
  <c r="D24" i="16"/>
  <c r="D23" i="16"/>
  <c r="D22" i="16"/>
  <c r="F22" i="16"/>
  <c r="F23" i="16" s="1"/>
  <c r="F24" i="16" s="1"/>
  <c r="F25" i="16" s="1"/>
  <c r="F26" i="16" s="1"/>
  <c r="F27" i="16" s="1"/>
  <c r="D21" i="16"/>
  <c r="F19" i="16"/>
  <c r="J15" i="16"/>
  <c r="D13" i="16"/>
  <c r="J12" i="16"/>
  <c r="D12" i="16"/>
  <c r="J14" i="16"/>
  <c r="J11" i="16"/>
  <c r="G11" i="16"/>
  <c r="F11" i="16"/>
  <c r="F12" i="16" s="1"/>
  <c r="F13" i="16" s="1"/>
  <c r="F14" i="16" s="1"/>
  <c r="F15" i="16" s="1"/>
  <c r="F16" i="16" s="1"/>
  <c r="D11" i="16"/>
  <c r="A11" i="16"/>
  <c r="D10" i="16"/>
  <c r="G13" i="16"/>
  <c r="F8" i="16"/>
  <c r="F25" i="13"/>
  <c r="A11" i="13"/>
  <c r="F8" i="13"/>
  <c r="F24" i="11"/>
  <c r="F25" i="11" s="1"/>
  <c r="F26" i="11" s="1"/>
  <c r="F27" i="11" s="1"/>
  <c r="F28" i="11" s="1"/>
  <c r="F29" i="11" s="1"/>
  <c r="F30" i="11" s="1"/>
  <c r="F31" i="11" s="1"/>
  <c r="F32" i="11" s="1"/>
  <c r="F21" i="11"/>
  <c r="F11" i="11"/>
  <c r="F12" i="11" s="1"/>
  <c r="F13" i="11" s="1"/>
  <c r="F14" i="11" s="1"/>
  <c r="F15" i="11" s="1"/>
  <c r="F16" i="11" s="1"/>
  <c r="F17" i="11" s="1"/>
  <c r="F18" i="11" s="1"/>
  <c r="F19" i="11" s="1"/>
  <c r="A11" i="11"/>
  <c r="F8" i="11"/>
  <c r="F25" i="9"/>
  <c r="F8" i="9"/>
  <c r="L31" i="11" l="1"/>
  <c r="L19" i="13"/>
  <c r="L16" i="9"/>
  <c r="L10" i="17"/>
  <c r="L20" i="17"/>
  <c r="M11" i="17"/>
  <c r="M14" i="17"/>
  <c r="M15" i="17"/>
  <c r="L11" i="17"/>
  <c r="L13" i="17"/>
  <c r="M19" i="17"/>
  <c r="M21" i="17"/>
  <c r="M12" i="17"/>
  <c r="F28" i="13"/>
  <c r="F29" i="13" s="1"/>
  <c r="F30" i="13" s="1"/>
  <c r="F31" i="13" s="1"/>
  <c r="F32" i="13" s="1"/>
  <c r="F33" i="13" s="1"/>
  <c r="F34" i="13" s="1"/>
  <c r="F35" i="13" s="1"/>
  <c r="F36" i="13" s="1"/>
  <c r="J13" i="16"/>
  <c r="G12" i="16"/>
  <c r="G14" i="16"/>
  <c r="G15" i="16"/>
  <c r="J10" i="16"/>
  <c r="G10" i="16"/>
  <c r="D33" i="17" l="1"/>
  <c r="D34" i="17"/>
  <c r="D30" i="17"/>
  <c r="D31" i="17"/>
  <c r="D35" i="17"/>
  <c r="D28" i="17"/>
  <c r="D29" i="17"/>
  <c r="D32" i="17"/>
  <c r="D10" i="17"/>
  <c r="D11" i="17"/>
  <c r="D17" i="17"/>
  <c r="D15" i="17"/>
  <c r="D14" i="17"/>
  <c r="D12" i="17"/>
  <c r="D16" i="17"/>
  <c r="D13" i="17"/>
  <c r="J42" i="7"/>
  <c r="G42" i="7"/>
  <c r="J41" i="7"/>
  <c r="G41" i="7"/>
  <c r="J40" i="7"/>
  <c r="G40" i="7"/>
  <c r="J39" i="7"/>
  <c r="G39" i="7"/>
  <c r="J38" i="7"/>
  <c r="G38" i="7"/>
  <c r="F38" i="7"/>
  <c r="F39" i="7" s="1"/>
  <c r="F40" i="7" s="1"/>
  <c r="F41" i="7" s="1"/>
  <c r="F42" i="7" s="1"/>
  <c r="A38" i="7"/>
  <c r="J37" i="7"/>
  <c r="G37" i="7"/>
  <c r="F35" i="7"/>
  <c r="J33" i="7"/>
  <c r="G33" i="7"/>
  <c r="J32" i="7"/>
  <c r="G32" i="7"/>
  <c r="J31" i="7"/>
  <c r="G31" i="7"/>
  <c r="J30" i="7"/>
  <c r="G30" i="7"/>
  <c r="J29" i="7"/>
  <c r="G29" i="7"/>
  <c r="F29" i="7"/>
  <c r="F30" i="7" s="1"/>
  <c r="F31" i="7" s="1"/>
  <c r="F32" i="7" s="1"/>
  <c r="F33" i="7" s="1"/>
  <c r="A29" i="7"/>
  <c r="J28" i="7"/>
  <c r="G28" i="7"/>
  <c r="F26" i="7"/>
  <c r="J24" i="7"/>
  <c r="J23" i="7"/>
  <c r="G23" i="7"/>
  <c r="J22" i="7"/>
  <c r="J21" i="7"/>
  <c r="G21" i="7"/>
  <c r="J20" i="7"/>
  <c r="G20" i="7"/>
  <c r="F20" i="7"/>
  <c r="F21" i="7" s="1"/>
  <c r="F22" i="7" s="1"/>
  <c r="F23" i="7" s="1"/>
  <c r="F24" i="7" s="1"/>
  <c r="A20" i="7"/>
  <c r="J19" i="7"/>
  <c r="G24" i="7"/>
  <c r="F17" i="7"/>
  <c r="J15" i="7"/>
  <c r="J14" i="7"/>
  <c r="G14" i="7"/>
  <c r="J13" i="7"/>
  <c r="J12" i="7"/>
  <c r="G12" i="7"/>
  <c r="J11" i="7"/>
  <c r="G11" i="7"/>
  <c r="F12" i="7"/>
  <c r="F13" i="7" s="1"/>
  <c r="F14" i="7" s="1"/>
  <c r="F15" i="7" s="1"/>
  <c r="A11" i="7"/>
  <c r="J10" i="7"/>
  <c r="G15" i="7"/>
  <c r="F8" i="7"/>
  <c r="F38" i="6"/>
  <c r="F39" i="6" s="1"/>
  <c r="F40" i="6" s="1"/>
  <c r="F41" i="6" s="1"/>
  <c r="A38" i="6"/>
  <c r="F29" i="6"/>
  <c r="F30" i="6" s="1"/>
  <c r="F31" i="6" s="1"/>
  <c r="F32" i="6" s="1"/>
  <c r="F33" i="6" s="1"/>
  <c r="A29" i="6"/>
  <c r="F26" i="6"/>
  <c r="J22" i="6"/>
  <c r="G20" i="6"/>
  <c r="F20" i="6"/>
  <c r="F21" i="6" s="1"/>
  <c r="F22" i="6" s="1"/>
  <c r="F23" i="6" s="1"/>
  <c r="F24" i="6" s="1"/>
  <c r="G23" i="6"/>
  <c r="A20" i="6"/>
  <c r="J19" i="6"/>
  <c r="G19" i="6"/>
  <c r="C19" i="6"/>
  <c r="G24" i="6" s="1"/>
  <c r="F17" i="6"/>
  <c r="J15" i="6"/>
  <c r="G13" i="6"/>
  <c r="J12" i="6"/>
  <c r="J13" i="6"/>
  <c r="J11" i="6"/>
  <c r="F11" i="6"/>
  <c r="F12" i="6" s="1"/>
  <c r="F13" i="6" s="1"/>
  <c r="F14" i="6" s="1"/>
  <c r="F15" i="6" s="1"/>
  <c r="J10" i="6"/>
  <c r="A11" i="6"/>
  <c r="G10" i="6"/>
  <c r="G15" i="6"/>
  <c r="F8" i="6"/>
  <c r="F29" i="4"/>
  <c r="F30" i="4" s="1"/>
  <c r="F31" i="4" s="1"/>
  <c r="F32" i="4" s="1"/>
  <c r="F26" i="4"/>
  <c r="F20" i="4"/>
  <c r="F21" i="4" s="1"/>
  <c r="F22" i="4" s="1"/>
  <c r="F23" i="4" s="1"/>
  <c r="F24" i="4" s="1"/>
  <c r="C20" i="4"/>
  <c r="F17" i="4"/>
  <c r="J13" i="4"/>
  <c r="G13" i="4"/>
  <c r="G11" i="4"/>
  <c r="F11" i="4"/>
  <c r="F12" i="4" s="1"/>
  <c r="F13" i="4" s="1"/>
  <c r="F14" i="4" s="1"/>
  <c r="F15" i="4" s="1"/>
  <c r="C11" i="4"/>
  <c r="G14" i="4" s="1"/>
  <c r="J10" i="4"/>
  <c r="G10" i="4"/>
  <c r="G15" i="4"/>
  <c r="F8" i="4"/>
  <c r="K10" i="13"/>
  <c r="K30" i="13"/>
  <c r="M30" i="13" s="1"/>
  <c r="G22" i="6" l="1"/>
  <c r="G13" i="7"/>
  <c r="G22" i="7"/>
  <c r="G10" i="7"/>
  <c r="G19" i="7"/>
  <c r="G12" i="6"/>
  <c r="G14" i="6"/>
  <c r="J21" i="6"/>
  <c r="J23" i="6"/>
  <c r="G11" i="6"/>
  <c r="J14" i="6"/>
  <c r="J20" i="6"/>
  <c r="G21" i="6"/>
  <c r="J24" i="6"/>
  <c r="J12" i="4"/>
  <c r="J14" i="4"/>
  <c r="J11" i="4"/>
  <c r="G12" i="4"/>
  <c r="J15" i="4"/>
  <c r="L10" i="13"/>
  <c r="M10" i="13"/>
  <c r="L30" i="13"/>
  <c r="K29" i="13"/>
  <c r="M29" i="13" s="1"/>
  <c r="K28" i="13"/>
  <c r="K27" i="13"/>
  <c r="L27" i="13" s="1"/>
  <c r="K22" i="13"/>
  <c r="K23" i="13"/>
  <c r="M23" i="13" s="1"/>
  <c r="K24" i="13"/>
  <c r="K25" i="13"/>
  <c r="K26" i="13"/>
  <c r="M26" i="13" s="1"/>
  <c r="L23" i="13"/>
  <c r="L24" i="13"/>
  <c r="M24" i="13"/>
  <c r="K18" i="13"/>
  <c r="L18" i="13" s="1"/>
  <c r="K17" i="13"/>
  <c r="M17" i="13" s="1"/>
  <c r="K16" i="13"/>
  <c r="L16" i="13" s="1"/>
  <c r="K15" i="13"/>
  <c r="L15" i="13" s="1"/>
  <c r="K11" i="13"/>
  <c r="K12" i="13"/>
  <c r="M12" i="13" s="1"/>
  <c r="K13" i="13"/>
  <c r="M13" i="13" s="1"/>
  <c r="K14" i="13"/>
  <c r="M14" i="13" s="1"/>
  <c r="K24" i="12"/>
  <c r="J21" i="12"/>
  <c r="G24" i="12"/>
  <c r="K23" i="12"/>
  <c r="J23" i="12"/>
  <c r="J19" i="12"/>
  <c r="K22" i="12"/>
  <c r="K19" i="12"/>
  <c r="L19" i="12" s="1"/>
  <c r="K20" i="12"/>
  <c r="L20" i="12" s="1"/>
  <c r="K21" i="12"/>
  <c r="G20" i="12"/>
  <c r="F20" i="12"/>
  <c r="F21" i="12" s="1"/>
  <c r="F22" i="12" s="1"/>
  <c r="F23" i="12" s="1"/>
  <c r="F24" i="12" s="1"/>
  <c r="G19" i="12"/>
  <c r="F17" i="12"/>
  <c r="K15" i="12"/>
  <c r="J11" i="12"/>
  <c r="J15" i="12"/>
  <c r="K14" i="12"/>
  <c r="J14" i="12"/>
  <c r="K13" i="12"/>
  <c r="G13" i="12"/>
  <c r="K10" i="12"/>
  <c r="L10" i="12" s="1"/>
  <c r="K11" i="12"/>
  <c r="L11" i="12" s="1"/>
  <c r="K12" i="12"/>
  <c r="J12" i="12"/>
  <c r="G12" i="12"/>
  <c r="G11" i="12"/>
  <c r="F11" i="12"/>
  <c r="F12" i="12" s="1"/>
  <c r="F13" i="12" s="1"/>
  <c r="F14" i="12" s="1"/>
  <c r="F15" i="12" s="1"/>
  <c r="A11" i="12"/>
  <c r="J10" i="12"/>
  <c r="F8" i="12"/>
  <c r="K30" i="11"/>
  <c r="L30" i="11" s="1"/>
  <c r="K29" i="11"/>
  <c r="L29" i="11" s="1"/>
  <c r="K28" i="11"/>
  <c r="K27" i="11"/>
  <c r="L27" i="11" s="1"/>
  <c r="K22" i="11"/>
  <c r="K23" i="11"/>
  <c r="K24" i="11"/>
  <c r="M24" i="11" s="1"/>
  <c r="K25" i="11"/>
  <c r="M25" i="11" s="1"/>
  <c r="K26" i="11"/>
  <c r="K18" i="11"/>
  <c r="K17" i="11"/>
  <c r="L17" i="11" s="1"/>
  <c r="K16" i="11"/>
  <c r="L16" i="11" s="1"/>
  <c r="K15" i="11"/>
  <c r="K10" i="11"/>
  <c r="K11" i="11"/>
  <c r="M11" i="11" s="1"/>
  <c r="K12" i="11"/>
  <c r="M12" i="11" s="1"/>
  <c r="K13" i="11"/>
  <c r="M13" i="11" s="1"/>
  <c r="K14" i="11"/>
  <c r="L14" i="11" s="1"/>
  <c r="K24" i="9"/>
  <c r="L24" i="9" s="1"/>
  <c r="K23" i="9"/>
  <c r="K22" i="9"/>
  <c r="L22" i="9" s="1"/>
  <c r="K19" i="9"/>
  <c r="K20" i="9"/>
  <c r="M20" i="9" s="1"/>
  <c r="K21" i="9"/>
  <c r="K15" i="9"/>
  <c r="L15" i="9" s="1"/>
  <c r="K14" i="9"/>
  <c r="L14" i="9" s="1"/>
  <c r="K13" i="9"/>
  <c r="K10" i="9"/>
  <c r="K11" i="9"/>
  <c r="K12" i="9"/>
  <c r="M12" i="9" s="1"/>
  <c r="K32" i="7"/>
  <c r="L32" i="7" s="1"/>
  <c r="K31" i="7"/>
  <c r="L31" i="7" s="1"/>
  <c r="K30" i="7"/>
  <c r="M30" i="7" s="1"/>
  <c r="K29" i="7"/>
  <c r="L29" i="7" s="1"/>
  <c r="K28" i="7"/>
  <c r="K27" i="7"/>
  <c r="L27" i="7" s="1"/>
  <c r="K23" i="7"/>
  <c r="M23" i="7" s="1"/>
  <c r="K24" i="7"/>
  <c r="K25" i="7"/>
  <c r="L25" i="7" s="1"/>
  <c r="K26" i="7"/>
  <c r="M26" i="7" s="1"/>
  <c r="K19" i="7"/>
  <c r="K18" i="7"/>
  <c r="K17" i="7"/>
  <c r="K16" i="7"/>
  <c r="L16" i="7" s="1"/>
  <c r="K15" i="7"/>
  <c r="L15" i="7" s="1"/>
  <c r="K14" i="7"/>
  <c r="K10" i="7"/>
  <c r="K11" i="7"/>
  <c r="M11" i="7" s="1"/>
  <c r="K12" i="7"/>
  <c r="K13" i="7"/>
  <c r="M13" i="7" s="1"/>
  <c r="C1" i="7"/>
  <c r="K32" i="6"/>
  <c r="K31" i="6"/>
  <c r="K30" i="6"/>
  <c r="K29" i="6"/>
  <c r="L29" i="6" s="1"/>
  <c r="K28" i="6"/>
  <c r="K27" i="6"/>
  <c r="L27" i="6" s="1"/>
  <c r="K23" i="6"/>
  <c r="M23" i="6" s="1"/>
  <c r="K24" i="6"/>
  <c r="M24" i="6" s="1"/>
  <c r="K25" i="6"/>
  <c r="M25" i="6" s="1"/>
  <c r="K26" i="6"/>
  <c r="L26" i="6" s="1"/>
  <c r="K19" i="6"/>
  <c r="K18" i="6"/>
  <c r="M18" i="6" s="1"/>
  <c r="K17" i="6"/>
  <c r="L17" i="6" s="1"/>
  <c r="K16" i="6"/>
  <c r="L16" i="6" s="1"/>
  <c r="K15" i="6"/>
  <c r="L15" i="6" s="1"/>
  <c r="K14" i="6"/>
  <c r="L14" i="6" s="1"/>
  <c r="K10" i="6"/>
  <c r="L10" i="6" s="1"/>
  <c r="K11" i="6"/>
  <c r="M11" i="6" s="1"/>
  <c r="K12" i="6"/>
  <c r="M12" i="6" s="1"/>
  <c r="K13" i="6"/>
  <c r="L13" i="6" s="1"/>
  <c r="C1" i="6"/>
  <c r="K42" i="5"/>
  <c r="L42" i="5" s="1"/>
  <c r="J42" i="5"/>
  <c r="K41" i="5"/>
  <c r="L41" i="5" s="1"/>
  <c r="K40" i="5"/>
  <c r="L40" i="5" s="1"/>
  <c r="K37" i="5"/>
  <c r="K38" i="5"/>
  <c r="M38" i="5" s="1"/>
  <c r="K39" i="5"/>
  <c r="L39" i="5" s="1"/>
  <c r="F39" i="5"/>
  <c r="F40" i="5" s="1"/>
  <c r="F41" i="5" s="1"/>
  <c r="F38" i="5"/>
  <c r="A38" i="5"/>
  <c r="F35" i="5"/>
  <c r="K33" i="5"/>
  <c r="L33" i="5" s="1"/>
  <c r="C31" i="5"/>
  <c r="C28" i="5"/>
  <c r="K32" i="5"/>
  <c r="C30" i="5"/>
  <c r="C29" i="5"/>
  <c r="K31" i="5"/>
  <c r="L31" i="5" s="1"/>
  <c r="K28" i="5"/>
  <c r="L28" i="5" s="1"/>
  <c r="K29" i="5"/>
  <c r="L29" i="5" s="1"/>
  <c r="K30" i="5"/>
  <c r="M30" i="5" s="1"/>
  <c r="F29" i="5"/>
  <c r="F30" i="5" s="1"/>
  <c r="F31" i="5" s="1"/>
  <c r="F32" i="5" s="1"/>
  <c r="F33" i="5" s="1"/>
  <c r="A29" i="5"/>
  <c r="F26" i="5"/>
  <c r="K24" i="5"/>
  <c r="M24" i="5" s="1"/>
  <c r="C22" i="5"/>
  <c r="J24" i="5" s="1"/>
  <c r="C19" i="5"/>
  <c r="K23" i="5"/>
  <c r="L23" i="5" s="1"/>
  <c r="C21" i="5"/>
  <c r="J22" i="5" s="1"/>
  <c r="C20" i="5"/>
  <c r="G21" i="5" s="1"/>
  <c r="K22" i="5"/>
  <c r="L22" i="5" s="1"/>
  <c r="K19" i="5"/>
  <c r="L19" i="5" s="1"/>
  <c r="K20" i="5"/>
  <c r="M20" i="5" s="1"/>
  <c r="K21" i="5"/>
  <c r="M21" i="5" s="1"/>
  <c r="J20" i="5"/>
  <c r="F20" i="5"/>
  <c r="F21" i="5" s="1"/>
  <c r="F22" i="5" s="1"/>
  <c r="F23" i="5" s="1"/>
  <c r="F24" i="5" s="1"/>
  <c r="A20" i="5"/>
  <c r="F17" i="5"/>
  <c r="K15" i="5"/>
  <c r="L15" i="5" s="1"/>
  <c r="J11" i="5"/>
  <c r="C10" i="5"/>
  <c r="K14" i="5"/>
  <c r="L14" i="5" s="1"/>
  <c r="C12" i="5"/>
  <c r="J14" i="5" s="1"/>
  <c r="C11" i="5"/>
  <c r="G12" i="5" s="1"/>
  <c r="K13" i="5"/>
  <c r="L13" i="5" s="1"/>
  <c r="G13" i="5"/>
  <c r="K10" i="5"/>
  <c r="L10" i="5" s="1"/>
  <c r="K11" i="5"/>
  <c r="L11" i="5" s="1"/>
  <c r="K12" i="5"/>
  <c r="M10" i="5"/>
  <c r="G11" i="5"/>
  <c r="F11" i="5"/>
  <c r="F12" i="5" s="1"/>
  <c r="F13" i="5" s="1"/>
  <c r="F14" i="5" s="1"/>
  <c r="F15" i="5" s="1"/>
  <c r="A11" i="5"/>
  <c r="F8" i="5"/>
  <c r="C1" i="5"/>
  <c r="K42" i="4"/>
  <c r="M42" i="4" s="1"/>
  <c r="K41" i="4"/>
  <c r="M41" i="4" s="1"/>
  <c r="K40" i="4"/>
  <c r="L40" i="4" s="1"/>
  <c r="K39" i="4"/>
  <c r="K38" i="4"/>
  <c r="L38" i="4" s="1"/>
  <c r="K37" i="4"/>
  <c r="M37" i="4" s="1"/>
  <c r="K36" i="4"/>
  <c r="L36" i="4" s="1"/>
  <c r="K35" i="4"/>
  <c r="L35" i="4" s="1"/>
  <c r="K34" i="4"/>
  <c r="L34" i="4" s="1"/>
  <c r="K33" i="4"/>
  <c r="L33" i="4" s="1"/>
  <c r="K28" i="4"/>
  <c r="K29" i="4"/>
  <c r="L29" i="4" s="1"/>
  <c r="K30" i="4"/>
  <c r="M30" i="4" s="1"/>
  <c r="K31" i="4"/>
  <c r="M31" i="4" s="1"/>
  <c r="K32" i="4"/>
  <c r="M32" i="4" s="1"/>
  <c r="K24" i="4"/>
  <c r="K23" i="4"/>
  <c r="K22" i="4"/>
  <c r="K21" i="4"/>
  <c r="L21" i="4" s="1"/>
  <c r="K20" i="4"/>
  <c r="M20" i="4" s="1"/>
  <c r="K19" i="4"/>
  <c r="K18" i="4"/>
  <c r="L18" i="4" s="1"/>
  <c r="K17" i="4"/>
  <c r="K16" i="4"/>
  <c r="M16" i="4" s="1"/>
  <c r="K15" i="4"/>
  <c r="K10" i="4"/>
  <c r="K11" i="4"/>
  <c r="K12" i="4"/>
  <c r="M12" i="4" s="1"/>
  <c r="K13" i="4"/>
  <c r="L13" i="4" s="1"/>
  <c r="K14" i="4"/>
  <c r="L14" i="4" s="1"/>
  <c r="C1" i="4"/>
  <c r="K42" i="3"/>
  <c r="K41" i="3"/>
  <c r="K40" i="3"/>
  <c r="K37" i="3"/>
  <c r="L37" i="3" s="1"/>
  <c r="K38" i="3"/>
  <c r="M38" i="3" s="1"/>
  <c r="K39" i="3"/>
  <c r="K33" i="3"/>
  <c r="M33" i="3" s="1"/>
  <c r="C31" i="3"/>
  <c r="C28" i="3"/>
  <c r="G31" i="3" s="1"/>
  <c r="K32" i="3"/>
  <c r="L32" i="3" s="1"/>
  <c r="C30" i="3"/>
  <c r="J31" i="3" s="1"/>
  <c r="C29" i="3"/>
  <c r="G30" i="3" s="1"/>
  <c r="K31" i="3"/>
  <c r="L31" i="3" s="1"/>
  <c r="K28" i="3"/>
  <c r="L28" i="3" s="1"/>
  <c r="K29" i="3"/>
  <c r="M29" i="3" s="1"/>
  <c r="K30" i="3"/>
  <c r="L30" i="3" s="1"/>
  <c r="F29" i="3"/>
  <c r="F30" i="3" s="1"/>
  <c r="F31" i="3" s="1"/>
  <c r="F32" i="3" s="1"/>
  <c r="F33" i="3" s="1"/>
  <c r="A29" i="3"/>
  <c r="F26" i="3"/>
  <c r="K24" i="3"/>
  <c r="M24" i="3" s="1"/>
  <c r="L24" i="3"/>
  <c r="C22" i="3"/>
  <c r="J24" i="3" s="1"/>
  <c r="C19" i="3"/>
  <c r="K23" i="3"/>
  <c r="L23" i="3" s="1"/>
  <c r="C21" i="3"/>
  <c r="J22" i="3" s="1"/>
  <c r="C20" i="3"/>
  <c r="J19" i="3" s="1"/>
  <c r="K22" i="3"/>
  <c r="L22" i="3" s="1"/>
  <c r="K19" i="3"/>
  <c r="M19" i="3" s="1"/>
  <c r="K20" i="3"/>
  <c r="M20" i="3" s="1"/>
  <c r="K21" i="3"/>
  <c r="L21" i="3" s="1"/>
  <c r="F21" i="3"/>
  <c r="F22" i="3" s="1"/>
  <c r="F23" i="3" s="1"/>
  <c r="F24" i="3" s="1"/>
  <c r="F20" i="3"/>
  <c r="A20" i="3"/>
  <c r="F17" i="3"/>
  <c r="K15" i="3"/>
  <c r="L15" i="3" s="1"/>
  <c r="C13" i="3"/>
  <c r="J15" i="3" s="1"/>
  <c r="C10" i="3"/>
  <c r="G13" i="3" s="1"/>
  <c r="K14" i="3"/>
  <c r="L14" i="3" s="1"/>
  <c r="C12" i="3"/>
  <c r="J14" i="3" s="1"/>
  <c r="C11" i="3"/>
  <c r="J10" i="3" s="1"/>
  <c r="K13" i="3"/>
  <c r="L13" i="3" s="1"/>
  <c r="K10" i="3"/>
  <c r="M10" i="3" s="1"/>
  <c r="K11" i="3"/>
  <c r="M11" i="3" s="1"/>
  <c r="K12" i="3"/>
  <c r="G12" i="3"/>
  <c r="J11" i="3"/>
  <c r="F11" i="3"/>
  <c r="F12" i="3" s="1"/>
  <c r="F13" i="3" s="1"/>
  <c r="F14" i="3" s="1"/>
  <c r="F15" i="3" s="1"/>
  <c r="A11" i="3"/>
  <c r="F8" i="3"/>
  <c r="C1" i="3"/>
  <c r="A10" i="2"/>
  <c r="C8" i="2"/>
  <c r="C7" i="2"/>
  <c r="C6" i="2"/>
  <c r="C5" i="2"/>
  <c r="A20" i="1"/>
  <c r="L37" i="5" l="1"/>
  <c r="L38" i="5"/>
  <c r="M13" i="9"/>
  <c r="M25" i="13"/>
  <c r="M11" i="13"/>
  <c r="L11" i="13"/>
  <c r="M22" i="13"/>
  <c r="L28" i="13"/>
  <c r="L23" i="11"/>
  <c r="L24" i="11"/>
  <c r="M23" i="11"/>
  <c r="L12" i="11"/>
  <c r="L11" i="9"/>
  <c r="L23" i="9"/>
  <c r="L10" i="9"/>
  <c r="L19" i="9"/>
  <c r="L20" i="9"/>
  <c r="M10" i="7"/>
  <c r="M28" i="7"/>
  <c r="L25" i="6"/>
  <c r="M10" i="6"/>
  <c r="L19" i="6"/>
  <c r="L11" i="6"/>
  <c r="L10" i="4"/>
  <c r="L23" i="7"/>
  <c r="G21" i="12"/>
  <c r="L12" i="13"/>
  <c r="M30" i="3"/>
  <c r="M37" i="5"/>
  <c r="J20" i="12"/>
  <c r="J24" i="12"/>
  <c r="L30" i="7"/>
  <c r="M14" i="11"/>
  <c r="J22" i="12"/>
  <c r="M20" i="12"/>
  <c r="L26" i="7"/>
  <c r="L30" i="4"/>
  <c r="M29" i="4"/>
  <c r="L41" i="4"/>
  <c r="J20" i="3"/>
  <c r="L24" i="6"/>
  <c r="M19" i="12"/>
  <c r="M14" i="4"/>
  <c r="J12" i="5"/>
  <c r="M11" i="12"/>
  <c r="L23" i="6"/>
  <c r="M16" i="6"/>
  <c r="G28" i="3"/>
  <c r="L20" i="3"/>
  <c r="G21" i="3"/>
  <c r="J12" i="3"/>
  <c r="G11" i="3"/>
  <c r="L32" i="4"/>
  <c r="L10" i="7"/>
  <c r="G20" i="3"/>
  <c r="J23" i="3"/>
  <c r="L33" i="3"/>
  <c r="L13" i="7"/>
  <c r="M25" i="7"/>
  <c r="L28" i="7"/>
  <c r="J21" i="3"/>
  <c r="M28" i="3"/>
  <c r="L38" i="3"/>
  <c r="L16" i="4"/>
  <c r="M18" i="4"/>
  <c r="M14" i="5"/>
  <c r="J15" i="5"/>
  <c r="L21" i="5"/>
  <c r="M29" i="5"/>
  <c r="M21" i="3"/>
  <c r="L13" i="11"/>
  <c r="L37" i="4"/>
  <c r="J10" i="5"/>
  <c r="M10" i="9"/>
  <c r="M19" i="9"/>
  <c r="M10" i="12"/>
  <c r="L18" i="6"/>
  <c r="L20" i="5"/>
  <c r="J23" i="5"/>
  <c r="J19" i="5"/>
  <c r="M19" i="5"/>
  <c r="M13" i="4"/>
  <c r="L42" i="4"/>
  <c r="L13" i="9"/>
  <c r="M16" i="7"/>
  <c r="M19" i="6"/>
  <c r="M11" i="5"/>
  <c r="L24" i="5"/>
  <c r="M22" i="5"/>
  <c r="L20" i="4"/>
  <c r="M10" i="4"/>
  <c r="M14" i="3"/>
  <c r="L10" i="3"/>
  <c r="L19" i="3"/>
  <c r="G22" i="12"/>
  <c r="M22" i="3"/>
  <c r="M31" i="3"/>
  <c r="M35" i="4"/>
  <c r="M36" i="4"/>
  <c r="L12" i="6"/>
  <c r="M31" i="7"/>
  <c r="M14" i="9"/>
  <c r="M15" i="9"/>
  <c r="M23" i="9"/>
  <c r="L25" i="11"/>
  <c r="J13" i="12"/>
  <c r="J13" i="3"/>
  <c r="M23" i="3"/>
  <c r="G32" i="3"/>
  <c r="M32" i="3"/>
  <c r="L12" i="4"/>
  <c r="L31" i="4"/>
  <c r="M33" i="4"/>
  <c r="M40" i="4"/>
  <c r="G20" i="5"/>
  <c r="J21" i="5"/>
  <c r="M23" i="5"/>
  <c r="M14" i="6"/>
  <c r="M17" i="6"/>
  <c r="M27" i="6"/>
  <c r="M29" i="6"/>
  <c r="L11" i="7"/>
  <c r="M32" i="7"/>
  <c r="M27" i="11"/>
  <c r="L11" i="3"/>
  <c r="J28" i="3"/>
  <c r="G33" i="3"/>
  <c r="M37" i="3"/>
  <c r="J13" i="5"/>
  <c r="M28" i="5"/>
  <c r="M12" i="3"/>
  <c r="L19" i="4"/>
  <c r="M19" i="4"/>
  <c r="M12" i="5"/>
  <c r="G42" i="5"/>
  <c r="M19" i="7"/>
  <c r="L19" i="7"/>
  <c r="M21" i="9"/>
  <c r="L21" i="9"/>
  <c r="L18" i="11"/>
  <c r="M18" i="11"/>
  <c r="L13" i="12"/>
  <c r="M13" i="12"/>
  <c r="M21" i="12"/>
  <c r="L21" i="12"/>
  <c r="L24" i="12"/>
  <c r="M24" i="12"/>
  <c r="L22" i="4"/>
  <c r="M22" i="4"/>
  <c r="M31" i="6"/>
  <c r="L31" i="6"/>
  <c r="M18" i="7"/>
  <c r="L18" i="7"/>
  <c r="M22" i="11"/>
  <c r="L22" i="11"/>
  <c r="G22" i="5"/>
  <c r="L32" i="5"/>
  <c r="M32" i="5"/>
  <c r="M30" i="6"/>
  <c r="L30" i="6"/>
  <c r="M12" i="7"/>
  <c r="L12" i="7"/>
  <c r="L17" i="7"/>
  <c r="M17" i="7"/>
  <c r="M11" i="9"/>
  <c r="M10" i="11"/>
  <c r="L10" i="11"/>
  <c r="M12" i="12"/>
  <c r="L12" i="12"/>
  <c r="L15" i="12"/>
  <c r="M15" i="12"/>
  <c r="L22" i="12"/>
  <c r="M22" i="12"/>
  <c r="L12" i="3"/>
  <c r="M34" i="4"/>
  <c r="M40" i="5"/>
  <c r="M42" i="5"/>
  <c r="M15" i="6"/>
  <c r="M13" i="3"/>
  <c r="M38" i="4"/>
  <c r="M13" i="5"/>
  <c r="M26" i="6"/>
  <c r="L17" i="4"/>
  <c r="M17" i="4"/>
  <c r="M32" i="6"/>
  <c r="L32" i="6"/>
  <c r="M24" i="7"/>
  <c r="L24" i="7"/>
  <c r="D19" i="7" s="1"/>
  <c r="G15" i="3"/>
  <c r="G10" i="3"/>
  <c r="L40" i="3"/>
  <c r="M40" i="3"/>
  <c r="L42" i="3"/>
  <c r="M42" i="3"/>
  <c r="L15" i="4"/>
  <c r="M15" i="4"/>
  <c r="L24" i="4"/>
  <c r="M24" i="4"/>
  <c r="L39" i="4"/>
  <c r="M39" i="4"/>
  <c r="G15" i="5"/>
  <c r="G10" i="5"/>
  <c r="L28" i="6"/>
  <c r="M28" i="6"/>
  <c r="M14" i="7"/>
  <c r="L14" i="7"/>
  <c r="M15" i="11"/>
  <c r="L15" i="11"/>
  <c r="M26" i="11"/>
  <c r="L26" i="11"/>
  <c r="L28" i="11"/>
  <c r="M28" i="11"/>
  <c r="L23" i="12"/>
  <c r="M23" i="12"/>
  <c r="G22" i="3"/>
  <c r="G29" i="3"/>
  <c r="J32" i="3"/>
  <c r="M11" i="4"/>
  <c r="L11" i="4"/>
  <c r="M28" i="4"/>
  <c r="G14" i="3"/>
  <c r="J33" i="3"/>
  <c r="J30" i="3"/>
  <c r="J29" i="3"/>
  <c r="M39" i="3"/>
  <c r="L39" i="3"/>
  <c r="L41" i="3"/>
  <c r="M41" i="3"/>
  <c r="L23" i="4"/>
  <c r="M23" i="4"/>
  <c r="G14" i="5"/>
  <c r="M39" i="5"/>
  <c r="L14" i="12"/>
  <c r="M14" i="12"/>
  <c r="L12" i="5"/>
  <c r="M15" i="3"/>
  <c r="M21" i="4"/>
  <c r="M15" i="5"/>
  <c r="G19" i="3"/>
  <c r="G23" i="3"/>
  <c r="G24" i="3"/>
  <c r="L29" i="3"/>
  <c r="L28" i="4"/>
  <c r="G19" i="5"/>
  <c r="G23" i="5"/>
  <c r="G24" i="5"/>
  <c r="M41" i="5"/>
  <c r="M13" i="6"/>
  <c r="D11" i="6" s="1"/>
  <c r="M15" i="7"/>
  <c r="M27" i="7"/>
  <c r="M29" i="7"/>
  <c r="L12" i="9"/>
  <c r="M22" i="9"/>
  <c r="M24" i="9"/>
  <c r="M16" i="11"/>
  <c r="M29" i="11"/>
  <c r="M30" i="11"/>
  <c r="G10" i="12"/>
  <c r="G14" i="12"/>
  <c r="G15" i="12"/>
  <c r="G23" i="12"/>
  <c r="L30" i="5"/>
  <c r="M16" i="13"/>
  <c r="L25" i="13"/>
  <c r="L29" i="13"/>
  <c r="M27" i="13"/>
  <c r="L14" i="13"/>
  <c r="M15" i="13"/>
  <c r="L17" i="13"/>
  <c r="M18" i="13"/>
  <c r="L26" i="13"/>
  <c r="L22" i="13"/>
  <c r="M28" i="13"/>
  <c r="L13" i="13"/>
  <c r="M17" i="11"/>
  <c r="L11" i="11"/>
  <c r="M31" i="5"/>
  <c r="M33" i="5"/>
  <c r="D12" i="4" l="1"/>
  <c r="D22" i="5"/>
  <c r="D21" i="6"/>
  <c r="D34" i="5"/>
  <c r="D32" i="5"/>
  <c r="D33" i="5"/>
  <c r="D25" i="4"/>
  <c r="D23" i="4"/>
  <c r="D24" i="4"/>
  <c r="D16" i="13"/>
  <c r="D32" i="13"/>
  <c r="D27" i="13"/>
  <c r="D12" i="13"/>
  <c r="D30" i="13"/>
  <c r="D29" i="13"/>
  <c r="D28" i="13"/>
  <c r="D31" i="13"/>
  <c r="D15" i="13"/>
  <c r="D11" i="13"/>
  <c r="D14" i="13"/>
  <c r="D13" i="13"/>
  <c r="D10" i="13"/>
  <c r="D25" i="11"/>
  <c r="D26" i="11"/>
  <c r="D27" i="11"/>
  <c r="D12" i="11"/>
  <c r="D13" i="11"/>
  <c r="D14" i="11"/>
  <c r="D23" i="11"/>
  <c r="D24" i="11"/>
  <c r="D10" i="11"/>
  <c r="D11" i="11"/>
  <c r="D12" i="9"/>
  <c r="D10" i="9"/>
  <c r="D11" i="9"/>
  <c r="D15" i="9"/>
  <c r="D16" i="9"/>
  <c r="D13" i="9"/>
  <c r="D14" i="9"/>
  <c r="D30" i="7"/>
  <c r="D22" i="7"/>
  <c r="D11" i="7"/>
  <c r="D12" i="7"/>
  <c r="D29" i="7"/>
  <c r="D20" i="7"/>
  <c r="D10" i="7"/>
  <c r="D31" i="7"/>
  <c r="D13" i="7"/>
  <c r="D21" i="7"/>
  <c r="D28" i="7"/>
  <c r="D31" i="6"/>
  <c r="D29" i="6"/>
  <c r="D20" i="6"/>
  <c r="D10" i="6"/>
  <c r="D28" i="6"/>
  <c r="D12" i="6"/>
  <c r="D22" i="6"/>
  <c r="D19" i="6"/>
  <c r="D13" i="6"/>
  <c r="D30" i="6"/>
  <c r="D19" i="4"/>
  <c r="D21" i="4"/>
  <c r="D20" i="4"/>
  <c r="D10" i="4"/>
  <c r="D22" i="4"/>
  <c r="D11" i="4"/>
  <c r="D13" i="4"/>
  <c r="D22" i="12"/>
  <c r="D28" i="3"/>
  <c r="D21" i="3"/>
  <c r="D22" i="3"/>
  <c r="D20" i="3"/>
  <c r="D11" i="5"/>
  <c r="D19" i="5"/>
  <c r="D30" i="3"/>
  <c r="D13" i="12"/>
  <c r="D21" i="5"/>
  <c r="D20" i="5"/>
  <c r="D13" i="5"/>
  <c r="D19" i="3"/>
  <c r="D20" i="12"/>
  <c r="D12" i="3"/>
  <c r="D31" i="5"/>
  <c r="D29" i="3"/>
  <c r="D31" i="3"/>
  <c r="D11" i="3"/>
  <c r="D11" i="12"/>
  <c r="D12" i="5"/>
  <c r="D12" i="12"/>
  <c r="D19" i="12"/>
  <c r="D10" i="12"/>
  <c r="D10" i="3"/>
  <c r="D13" i="3"/>
  <c r="D21" i="12"/>
  <c r="D28" i="5"/>
  <c r="D10" i="5"/>
  <c r="D30" i="5"/>
  <c r="D29" i="5"/>
</calcChain>
</file>

<file path=xl/sharedStrings.xml><?xml version="1.0" encoding="utf-8"?>
<sst xmlns="http://schemas.openxmlformats.org/spreadsheetml/2006/main" count="849" uniqueCount="157">
  <si>
    <t>U6 Festifoot</t>
  </si>
  <si>
    <t>U7 Débutants</t>
  </si>
  <si>
    <t>U8 Diablotins</t>
  </si>
  <si>
    <t>U9 Diablotins</t>
  </si>
  <si>
    <t>U10 Préminimes</t>
  </si>
  <si>
    <t>U11 Préminimes</t>
  </si>
  <si>
    <t>U12 Minimes</t>
  </si>
  <si>
    <t>U13 Minimes</t>
  </si>
  <si>
    <t>U14 Cadets</t>
  </si>
  <si>
    <t>U16</t>
  </si>
  <si>
    <t>U06 Festifoot</t>
  </si>
  <si>
    <t>DÉBUT</t>
  </si>
  <si>
    <t>ÉQUIPES</t>
  </si>
  <si>
    <t>TERRAIN</t>
  </si>
  <si>
    <t xml:space="preserve">TYPE </t>
  </si>
  <si>
    <t>U07 Débutants</t>
  </si>
  <si>
    <t>DURÉE MATCH</t>
  </si>
  <si>
    <t>PAUSE</t>
  </si>
  <si>
    <t>GROUPE A</t>
  </si>
  <si>
    <t>pts.</t>
  </si>
  <si>
    <t>Heure</t>
  </si>
  <si>
    <t>ÉQUIPE 1</t>
  </si>
  <si>
    <t>SCORE</t>
  </si>
  <si>
    <t>ÉQUIPE 2</t>
  </si>
  <si>
    <t>VAINQUEUR</t>
  </si>
  <si>
    <t>GROUPE B</t>
  </si>
  <si>
    <t>GROUPE C</t>
  </si>
  <si>
    <t>GROUPE D</t>
  </si>
  <si>
    <t>U08 Diablotins</t>
  </si>
  <si>
    <t>U09 Diablotins</t>
  </si>
  <si>
    <t xml:space="preserve">U16 </t>
  </si>
  <si>
    <t>HERBE</t>
  </si>
  <si>
    <t>RAS JODOIGNE 1</t>
  </si>
  <si>
    <t>RAS JODOIGNE 2</t>
  </si>
  <si>
    <t>WASSEIGES</t>
  </si>
  <si>
    <t>vendredi 18 mai 2018</t>
  </si>
  <si>
    <t>dames</t>
  </si>
  <si>
    <t>dimanche 27mai 2018</t>
  </si>
  <si>
    <t>dimanche 27 mai 2018</t>
  </si>
  <si>
    <t>vendredi 18-05-2017</t>
  </si>
  <si>
    <t>ÉQUIPES PARTICIPANTES AU TOURNOI DE JODOIGNE 2018</t>
  </si>
  <si>
    <t xml:space="preserve">TIRLEMONT </t>
  </si>
  <si>
    <t>BOSSIERE</t>
  </si>
  <si>
    <t>RAS JODOIGNE1</t>
  </si>
  <si>
    <t>RAS JODOIGNE2</t>
  </si>
  <si>
    <t>RAS JODOIGNE3</t>
  </si>
  <si>
    <t>VERLAINE</t>
  </si>
  <si>
    <t>BUZET</t>
  </si>
  <si>
    <t>BEAUVECHAIN</t>
  </si>
  <si>
    <t>UNION S G</t>
  </si>
  <si>
    <t>UNION SG</t>
  </si>
  <si>
    <t>u15</t>
  </si>
  <si>
    <t>TEMPLIERS</t>
  </si>
  <si>
    <t xml:space="preserve">BOSSIERE </t>
  </si>
  <si>
    <t xml:space="preserve">VERLAINE </t>
  </si>
  <si>
    <t xml:space="preserve">UNION S G </t>
  </si>
  <si>
    <t xml:space="preserve">HOUTEM </t>
  </si>
  <si>
    <t xml:space="preserve">MOUSTIER </t>
  </si>
  <si>
    <t>MOUSTIER</t>
  </si>
  <si>
    <t>RU AUDERGHEM</t>
  </si>
  <si>
    <t>RJ WAVRE</t>
  </si>
  <si>
    <t>JS ITTROISE</t>
  </si>
  <si>
    <t>LA RHODIENNE</t>
  </si>
  <si>
    <t>CHATELET</t>
  </si>
  <si>
    <t xml:space="preserve">VILLERS </t>
  </si>
  <si>
    <t>VILLERS</t>
  </si>
  <si>
    <t>BOITSFORT</t>
  </si>
  <si>
    <t>RFC SOMZEE</t>
  </si>
  <si>
    <t>RAC LEUZE</t>
  </si>
  <si>
    <t xml:space="preserve">SAINT-MICHEL </t>
  </si>
  <si>
    <t>AISCHE</t>
  </si>
  <si>
    <t>HAASRODE</t>
  </si>
  <si>
    <t>JUMET</t>
  </si>
  <si>
    <t>LA HULPE</t>
  </si>
  <si>
    <t xml:space="preserve">LA HULPE </t>
  </si>
  <si>
    <t>UR LA LOUVIERE</t>
  </si>
  <si>
    <t>SAINT MICHEL</t>
  </si>
  <si>
    <t>SC AARSCHOT</t>
  </si>
  <si>
    <t>JONGHOEGAARDEN</t>
  </si>
  <si>
    <t>RRCBOITSFORT</t>
  </si>
  <si>
    <t>LASNE OHAIN</t>
  </si>
  <si>
    <t xml:space="preserve">LASNE OHAIN </t>
  </si>
  <si>
    <t xml:space="preserve">FC LEOPOLD </t>
  </si>
  <si>
    <t>FC NALINNOIS</t>
  </si>
  <si>
    <t xml:space="preserve">FC NALINNOIS </t>
  </si>
  <si>
    <t>EMINES</t>
  </si>
  <si>
    <t xml:space="preserve">UNION SG </t>
  </si>
  <si>
    <t>ARQUET</t>
  </si>
  <si>
    <t>FULL</t>
  </si>
  <si>
    <t>Full</t>
  </si>
  <si>
    <t>GEMBLOUX</t>
  </si>
  <si>
    <t>ORP</t>
  </si>
  <si>
    <t>GREZ</t>
  </si>
  <si>
    <t>GRAND LEEZ</t>
  </si>
  <si>
    <t xml:space="preserve">SAINT MICHEL </t>
  </si>
  <si>
    <t>VISSENAKEN</t>
  </si>
  <si>
    <t>KESSEL-LO</t>
  </si>
  <si>
    <t>OHL</t>
  </si>
  <si>
    <t>ETTERBEEK</t>
  </si>
  <si>
    <t>BRAINE</t>
  </si>
  <si>
    <t xml:space="preserve">SOLREZIENNE </t>
  </si>
  <si>
    <t>HOEILLART</t>
  </si>
  <si>
    <t>SAUVENIERE</t>
  </si>
  <si>
    <t>HOEILAART</t>
  </si>
  <si>
    <t>LOVENJOEL</t>
  </si>
  <si>
    <t>ZUUN</t>
  </si>
  <si>
    <t xml:space="preserve">SAINT JOSSE </t>
  </si>
  <si>
    <t>LEUZE</t>
  </si>
  <si>
    <t>STANDARD DE LIEGE</t>
  </si>
  <si>
    <t>JS TAMINES</t>
  </si>
  <si>
    <t xml:space="preserve">CROSSING </t>
  </si>
  <si>
    <t>DIMANCHE 27 MAI 2018</t>
  </si>
  <si>
    <t>DIMANCHE  20 MAI 2018</t>
  </si>
  <si>
    <t>U15</t>
  </si>
  <si>
    <t xml:space="preserve">DAMES </t>
  </si>
  <si>
    <t>DIMANCHE 27 mai 2018</t>
  </si>
  <si>
    <t xml:space="preserve">EMINES </t>
  </si>
  <si>
    <t xml:space="preserve">BUZET </t>
  </si>
  <si>
    <t xml:space="preserve">RJ WAVRE </t>
  </si>
  <si>
    <t xml:space="preserve">JUMET </t>
  </si>
  <si>
    <t xml:space="preserve">GEMBLOUX </t>
  </si>
  <si>
    <t xml:space="preserve">JS TAMINES </t>
  </si>
  <si>
    <t xml:space="preserve">TEMPLIERS </t>
  </si>
  <si>
    <t xml:space="preserve">LOVENJOEL </t>
  </si>
  <si>
    <t xml:space="preserve">HOEILLART </t>
  </si>
  <si>
    <t xml:space="preserve">RU AUDERGHEM </t>
  </si>
  <si>
    <t xml:space="preserve">CHATELET </t>
  </si>
  <si>
    <t xml:space="preserve">RRC BOITSFORT </t>
  </si>
  <si>
    <t xml:space="preserve">RAC LEUZE </t>
  </si>
  <si>
    <t>RRC BOITSFORT</t>
  </si>
  <si>
    <t xml:space="preserve">UR LA LOUVIERE </t>
  </si>
  <si>
    <t xml:space="preserve">SSC AARSCHOT </t>
  </si>
  <si>
    <t xml:space="preserve">LA LOUVIERE </t>
  </si>
  <si>
    <t xml:space="preserve">VISSENAKEN </t>
  </si>
  <si>
    <t xml:space="preserve">SYNTHETIQUE </t>
  </si>
  <si>
    <t>SYNTHETIQUE</t>
  </si>
  <si>
    <t xml:space="preserve">WASSEIGES </t>
  </si>
  <si>
    <t xml:space="preserve">ARQUET </t>
  </si>
  <si>
    <t xml:space="preserve">ETTERBEEK </t>
  </si>
  <si>
    <t xml:space="preserve">LA RHODIENNE </t>
  </si>
  <si>
    <t>VENDREDI 18 MAI 18</t>
  </si>
  <si>
    <t xml:space="preserve">VENDREDI 18 MAI 18 </t>
  </si>
  <si>
    <t xml:space="preserve">ITTRE </t>
  </si>
  <si>
    <t xml:space="preserve">ICOURT </t>
  </si>
  <si>
    <t>JODOIGNE 2</t>
  </si>
  <si>
    <t xml:space="preserve">JODOIGNE </t>
  </si>
  <si>
    <t xml:space="preserve">JODOIGNE 2 </t>
  </si>
  <si>
    <t>RAS JODOIGNE 3</t>
  </si>
  <si>
    <t xml:space="preserve">LEUZE </t>
  </si>
  <si>
    <t xml:space="preserve">AISCHE </t>
  </si>
  <si>
    <t xml:space="preserve">GRAND LEEZ </t>
  </si>
  <si>
    <t xml:space="preserve">RAS LEUZE </t>
  </si>
  <si>
    <t xml:space="preserve">SC AARSCHOT </t>
  </si>
  <si>
    <t>GROUPE</t>
  </si>
  <si>
    <t>D</t>
  </si>
  <si>
    <t>INCOURT</t>
  </si>
  <si>
    <t xml:space="preserve">RAS JODOIGNE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</si>
</sst>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 mmmm\ yyyy"/>
    <numFmt numFmtId="165" formatCode="[m]&quot;m&quot;"/>
  </numFmts>
  <fonts count="21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40"/>
      <color indexed="8"/>
      <name val="Helvetica"/>
    </font>
    <font>
      <b/>
      <sz val="24"/>
      <color indexed="8"/>
      <name val="Helvetica"/>
    </font>
    <font>
      <i/>
      <sz val="16"/>
      <color indexed="8"/>
      <name val="Helvetica"/>
    </font>
    <font>
      <sz val="18"/>
      <color indexed="8"/>
      <name val="Helvetica"/>
    </font>
    <font>
      <sz val="14"/>
      <color indexed="8"/>
      <name val="Helvetica"/>
    </font>
    <font>
      <sz val="24"/>
      <color indexed="8"/>
      <name val="Helvetica"/>
    </font>
    <font>
      <sz val="26"/>
      <color indexed="8"/>
      <name val="Helvetica"/>
    </font>
    <font>
      <sz val="28"/>
      <color indexed="8"/>
      <name val="Arial"/>
      <family val="2"/>
    </font>
    <font>
      <sz val="16"/>
      <color indexed="8"/>
      <name val="Helvetica"/>
    </font>
    <font>
      <b/>
      <sz val="12"/>
      <color indexed="8"/>
      <name val="Helvetica"/>
    </font>
    <font>
      <sz val="14"/>
      <color indexed="8"/>
      <name val="Arial"/>
      <family val="2"/>
    </font>
    <font>
      <b/>
      <sz val="16"/>
      <color indexed="8"/>
      <name val="Helvetica"/>
    </font>
    <font>
      <sz val="13"/>
      <color indexed="8"/>
      <name val="Arial"/>
      <family val="2"/>
    </font>
    <font>
      <sz val="14"/>
      <color indexed="8"/>
      <name val="Arial"/>
      <family val="2"/>
    </font>
    <font>
      <sz val="22"/>
      <color indexed="8"/>
      <name val="Helvetica"/>
    </font>
    <font>
      <u/>
      <sz val="10"/>
      <color indexed="8"/>
      <name val="Helvetica"/>
    </font>
    <font>
      <sz val="28"/>
      <color indexed="8"/>
      <name val="Arial"/>
      <family val="2"/>
    </font>
    <font>
      <i/>
      <sz val="18"/>
      <color indexed="8"/>
      <name val="Helvetica"/>
    </font>
  </fonts>
  <fills count="2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21"/>
      </right>
      <top style="thin">
        <color indexed="8"/>
      </top>
      <bottom style="thin">
        <color indexed="8"/>
      </bottom>
      <diagonal/>
    </border>
    <border>
      <left style="dotted">
        <color indexed="2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thin">
        <color indexed="8"/>
      </top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thin">
        <color indexed="8"/>
      </top>
      <bottom style="medium">
        <color rgb="FFFFFF00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rgb="FFFFFF00"/>
      </left>
      <right/>
      <top style="medium">
        <color rgb="FFFFFF00"/>
      </top>
      <bottom style="thin">
        <color indexed="8"/>
      </bottom>
      <diagonal/>
    </border>
    <border>
      <left style="medium">
        <color rgb="FFFFFF00"/>
      </left>
      <right/>
      <top style="thin">
        <color indexed="8"/>
      </top>
      <bottom style="thin">
        <color indexed="8"/>
      </bottom>
      <diagonal/>
    </border>
    <border>
      <left style="medium">
        <color rgb="FFFFFF00"/>
      </left>
      <right/>
      <top style="thin">
        <color indexed="8"/>
      </top>
      <bottom style="medium">
        <color rgb="FFFFFF00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medium">
        <color rgb="FFFFFF00"/>
      </top>
      <bottom style="thin">
        <color indexed="8"/>
      </bottom>
      <diagonal/>
    </border>
    <border>
      <left/>
      <right style="medium">
        <color rgb="FFFFFF00"/>
      </right>
      <top style="thin">
        <color indexed="8"/>
      </top>
      <bottom style="thin">
        <color indexed="8"/>
      </bottom>
      <diagonal/>
    </border>
    <border>
      <left/>
      <right style="medium">
        <color rgb="FFFFFF00"/>
      </right>
      <top style="thin">
        <color indexed="8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rgb="FFFFFF00"/>
      </bottom>
      <diagonal/>
    </border>
    <border>
      <left/>
      <right/>
      <top style="medium">
        <color rgb="FFFFFF00"/>
      </top>
      <bottom style="thin">
        <color indexed="8"/>
      </bottom>
      <diagonal/>
    </border>
    <border>
      <left/>
      <right/>
      <top style="thin">
        <color indexed="8"/>
      </top>
      <bottom style="medium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FFFF00"/>
      </left>
      <right/>
      <top style="thin">
        <color rgb="FFFFFF00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rgb="FFFFFF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indexed="8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21"/>
      </right>
      <top style="thin">
        <color indexed="8"/>
      </top>
      <bottom/>
      <diagonal/>
    </border>
    <border>
      <left style="dotted">
        <color indexed="2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1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164" fontId="9" fillId="6" borderId="8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vertical="top" wrapText="1"/>
    </xf>
    <xf numFmtId="0" fontId="2" fillId="7" borderId="9" xfId="0" applyNumberFormat="1" applyFont="1" applyFill="1" applyBorder="1" applyAlignment="1">
      <alignment vertical="top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vertical="top" wrapText="1"/>
    </xf>
    <xf numFmtId="0" fontId="7" fillId="7" borderId="5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horizontal="left" vertical="center" wrapText="1"/>
    </xf>
    <xf numFmtId="0" fontId="11" fillId="9" borderId="5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10" borderId="5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2" fillId="7" borderId="13" xfId="0" applyNumberFormat="1" applyFont="1" applyFill="1" applyBorder="1" applyAlignment="1">
      <alignment vertical="top" wrapText="1"/>
    </xf>
    <xf numFmtId="0" fontId="7" fillId="7" borderId="12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vertical="top" wrapText="1"/>
    </xf>
    <xf numFmtId="0" fontId="7" fillId="0" borderId="12" xfId="0" applyFont="1" applyBorder="1" applyAlignment="1">
      <alignment horizontal="left" vertical="center" wrapText="1"/>
    </xf>
    <xf numFmtId="0" fontId="2" fillId="7" borderId="8" xfId="0" applyNumberFormat="1" applyFont="1" applyFill="1" applyBorder="1" applyAlignment="1">
      <alignment vertical="top" wrapText="1"/>
    </xf>
    <xf numFmtId="0" fontId="2" fillId="7" borderId="12" xfId="0" applyNumberFormat="1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11" fillId="11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13" borderId="5" xfId="0" applyNumberFormat="1" applyFont="1" applyFill="1" applyBorder="1" applyAlignment="1">
      <alignment horizontal="center" vertical="center" wrapText="1"/>
    </xf>
    <xf numFmtId="0" fontId="7" fillId="7" borderId="5" xfId="0" applyNumberFormat="1" applyFont="1" applyFill="1" applyBorder="1" applyAlignment="1">
      <alignment horizontal="center" vertical="center" wrapText="1"/>
    </xf>
    <xf numFmtId="20" fontId="1" fillId="7" borderId="5" xfId="0" applyNumberFormat="1" applyFont="1" applyFill="1" applyBorder="1" applyAlignment="1">
      <alignment horizontal="center" vertical="center" wrapText="1"/>
    </xf>
    <xf numFmtId="0" fontId="1" fillId="7" borderId="14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" fillId="7" borderId="15" xfId="0" applyNumberFormat="1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13" fillId="7" borderId="5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2" fillId="13" borderId="14" xfId="0" applyNumberFormat="1" applyFont="1" applyFill="1" applyBorder="1" applyAlignment="1">
      <alignment horizontal="center" vertical="center" wrapText="1"/>
    </xf>
    <xf numFmtId="0" fontId="12" fillId="13" borderId="15" xfId="0" applyNumberFormat="1" applyFont="1" applyFill="1" applyBorder="1" applyAlignment="1">
      <alignment horizontal="center" vertical="center" wrapText="1"/>
    </xf>
    <xf numFmtId="0" fontId="1" fillId="7" borderId="16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7" fillId="7" borderId="1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7" borderId="15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6" fillId="5" borderId="23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16" fillId="7" borderId="5" xfId="0" applyNumberFormat="1" applyFont="1" applyFill="1" applyBorder="1" applyAlignment="1">
      <alignment horizontal="center" vertical="center" wrapText="1"/>
    </xf>
    <xf numFmtId="0" fontId="7" fillId="7" borderId="8" xfId="0" applyNumberFormat="1" applyFont="1" applyFill="1" applyBorder="1" applyAlignment="1">
      <alignment horizontal="left" vertical="center" wrapText="1"/>
    </xf>
    <xf numFmtId="0" fontId="7" fillId="7" borderId="35" xfId="0" applyNumberFormat="1" applyFont="1" applyFill="1" applyBorder="1" applyAlignment="1">
      <alignment horizontal="center" vertical="center" wrapText="1"/>
    </xf>
    <xf numFmtId="0" fontId="17" fillId="4" borderId="22" xfId="0" applyNumberFormat="1" applyFont="1" applyFill="1" applyBorder="1" applyAlignment="1">
      <alignment horizontal="left" vertical="center" wrapText="1"/>
    </xf>
    <xf numFmtId="0" fontId="17" fillId="4" borderId="30" xfId="0" applyNumberFormat="1" applyFont="1" applyFill="1" applyBorder="1" applyAlignment="1">
      <alignment horizontal="left" vertical="center" wrapText="1"/>
    </xf>
    <xf numFmtId="0" fontId="17" fillId="4" borderId="25" xfId="0" applyNumberFormat="1" applyFont="1" applyFill="1" applyBorder="1" applyAlignment="1">
      <alignment horizontal="left" vertical="center" wrapText="1"/>
    </xf>
    <xf numFmtId="0" fontId="17" fillId="4" borderId="21" xfId="0" applyNumberFormat="1" applyFont="1" applyFill="1" applyBorder="1" applyAlignment="1">
      <alignment horizontal="left" vertical="center" wrapText="1"/>
    </xf>
    <xf numFmtId="0" fontId="17" fillId="4" borderId="31" xfId="0" applyNumberFormat="1" applyFont="1" applyFill="1" applyBorder="1" applyAlignment="1">
      <alignment horizontal="left" vertical="center" wrapText="1"/>
    </xf>
    <xf numFmtId="0" fontId="17" fillId="4" borderId="26" xfId="0" applyNumberFormat="1" applyFont="1" applyFill="1" applyBorder="1" applyAlignment="1">
      <alignment horizontal="left" vertical="center" wrapText="1"/>
    </xf>
    <xf numFmtId="0" fontId="17" fillId="4" borderId="32" xfId="0" applyNumberFormat="1" applyFont="1" applyFill="1" applyBorder="1" applyAlignment="1">
      <alignment horizontal="left" vertical="center" wrapText="1"/>
    </xf>
    <xf numFmtId="0" fontId="17" fillId="4" borderId="27" xfId="0" applyNumberFormat="1" applyFont="1" applyFill="1" applyBorder="1" applyAlignment="1">
      <alignment horizontal="left" vertical="center" wrapText="1"/>
    </xf>
    <xf numFmtId="0" fontId="17" fillId="4" borderId="9" xfId="0" applyNumberFormat="1" applyFont="1" applyFill="1" applyBorder="1" applyAlignment="1">
      <alignment horizontal="left" vertical="center" wrapText="1"/>
    </xf>
    <xf numFmtId="0" fontId="17" fillId="4" borderId="11" xfId="0" applyNumberFormat="1" applyFont="1" applyFill="1" applyBorder="1" applyAlignment="1">
      <alignment horizontal="left" vertical="center" wrapText="1"/>
    </xf>
    <xf numFmtId="0" fontId="17" fillId="4" borderId="34" xfId="0" applyNumberFormat="1" applyFont="1" applyFill="1" applyBorder="1" applyAlignment="1">
      <alignment horizontal="left" vertical="center" wrapText="1"/>
    </xf>
    <xf numFmtId="0" fontId="17" fillId="4" borderId="24" xfId="0" applyNumberFormat="1" applyFont="1" applyFill="1" applyBorder="1" applyAlignment="1">
      <alignment horizontal="left" vertical="center" wrapText="1"/>
    </xf>
    <xf numFmtId="0" fontId="17" fillId="4" borderId="20" xfId="0" applyNumberFormat="1" applyFont="1" applyFill="1" applyBorder="1" applyAlignment="1">
      <alignment horizontal="left" vertical="center" wrapText="1"/>
    </xf>
    <xf numFmtId="0" fontId="17" fillId="4" borderId="5" xfId="0" applyNumberFormat="1" applyFont="1" applyFill="1" applyBorder="1" applyAlignment="1">
      <alignment horizontal="left" vertical="center" wrapText="1"/>
    </xf>
    <xf numFmtId="0" fontId="17" fillId="4" borderId="9" xfId="0" applyNumberFormat="1" applyFont="1" applyFill="1" applyBorder="1" applyAlignment="1">
      <alignment vertical="top" wrapText="1"/>
    </xf>
    <xf numFmtId="0" fontId="17" fillId="4" borderId="28" xfId="0" applyNumberFormat="1" applyFont="1" applyFill="1" applyBorder="1" applyAlignment="1">
      <alignment horizontal="left" vertical="center" wrapText="1"/>
    </xf>
    <xf numFmtId="0" fontId="17" fillId="4" borderId="33" xfId="0" applyNumberFormat="1" applyFont="1" applyFill="1" applyBorder="1" applyAlignment="1">
      <alignment horizontal="left" vertical="center" wrapText="1"/>
    </xf>
    <xf numFmtId="0" fontId="17" fillId="4" borderId="29" xfId="0" applyNumberFormat="1" applyFont="1" applyFill="1" applyBorder="1" applyAlignment="1">
      <alignment horizontal="left" vertical="center" wrapText="1"/>
    </xf>
    <xf numFmtId="0" fontId="17" fillId="4" borderId="6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right" vertical="center" wrapText="1"/>
    </xf>
    <xf numFmtId="0" fontId="17" fillId="0" borderId="24" xfId="0" applyNumberFormat="1" applyFont="1" applyBorder="1" applyAlignment="1">
      <alignment horizontal="righ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vertical="top" wrapText="1"/>
    </xf>
    <xf numFmtId="164" fontId="9" fillId="6" borderId="12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NumberFormat="1" applyFont="1" applyFill="1" applyBorder="1" applyAlignment="1">
      <alignment horizontal="center" vertical="center" wrapText="1"/>
    </xf>
    <xf numFmtId="0" fontId="1" fillId="7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4" borderId="36" xfId="0" applyNumberFormat="1" applyFont="1" applyFill="1" applyBorder="1" applyAlignment="1">
      <alignment horizontal="left" vertical="center" wrapText="1"/>
    </xf>
    <xf numFmtId="0" fontId="17" fillId="4" borderId="41" xfId="0" applyNumberFormat="1" applyFont="1" applyFill="1" applyBorder="1" applyAlignment="1">
      <alignment horizontal="left" vertical="center" wrapText="1"/>
    </xf>
    <xf numFmtId="0" fontId="17" fillId="4" borderId="42" xfId="0" applyNumberFormat="1" applyFont="1" applyFill="1" applyBorder="1" applyAlignment="1">
      <alignment horizontal="left" vertical="center" wrapText="1"/>
    </xf>
    <xf numFmtId="0" fontId="17" fillId="4" borderId="43" xfId="0" applyNumberFormat="1" applyFont="1" applyFill="1" applyBorder="1" applyAlignment="1">
      <alignment horizontal="left" vertical="center" wrapText="1"/>
    </xf>
    <xf numFmtId="0" fontId="17" fillId="4" borderId="42" xfId="0" applyNumberFormat="1" applyFont="1" applyFill="1" applyBorder="1" applyAlignment="1">
      <alignment vertical="top" wrapText="1"/>
    </xf>
    <xf numFmtId="0" fontId="7" fillId="4" borderId="42" xfId="0" applyNumberFormat="1" applyFont="1" applyFill="1" applyBorder="1" applyAlignment="1">
      <alignment horizontal="left" vertical="center" wrapText="1"/>
    </xf>
    <xf numFmtId="0" fontId="7" fillId="4" borderId="43" xfId="0" applyNumberFormat="1" applyFont="1" applyFill="1" applyBorder="1" applyAlignment="1">
      <alignment horizontal="left" vertical="center" wrapText="1"/>
    </xf>
    <xf numFmtId="0" fontId="7" fillId="4" borderId="41" xfId="0" applyNumberFormat="1" applyFont="1" applyFill="1" applyBorder="1" applyAlignment="1">
      <alignment horizontal="left" vertical="center" wrapText="1"/>
    </xf>
    <xf numFmtId="0" fontId="7" fillId="4" borderId="42" xfId="0" applyNumberFormat="1" applyFont="1" applyFill="1" applyBorder="1" applyAlignment="1">
      <alignment vertical="top" wrapText="1"/>
    </xf>
    <xf numFmtId="0" fontId="6" fillId="2" borderId="21" xfId="0" applyNumberFormat="1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1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6" fillId="2" borderId="20" xfId="0" applyNumberFormat="1" applyFont="1" applyFill="1" applyBorder="1" applyAlignment="1">
      <alignment vertical="center" wrapText="1"/>
    </xf>
    <xf numFmtId="0" fontId="17" fillId="4" borderId="44" xfId="0" applyNumberFormat="1" applyFont="1" applyFill="1" applyBorder="1" applyAlignment="1">
      <alignment horizontal="left" vertical="center" wrapText="1"/>
    </xf>
    <xf numFmtId="0" fontId="17" fillId="4" borderId="45" xfId="0" applyNumberFormat="1" applyFont="1" applyFill="1" applyBorder="1" applyAlignment="1">
      <alignment horizontal="left" vertical="center" wrapText="1"/>
    </xf>
    <xf numFmtId="0" fontId="17" fillId="4" borderId="46" xfId="0" applyNumberFormat="1" applyFont="1" applyFill="1" applyBorder="1" applyAlignment="1">
      <alignment horizontal="left" vertical="center" wrapText="1"/>
    </xf>
    <xf numFmtId="0" fontId="17" fillId="0" borderId="47" xfId="0" applyNumberFormat="1" applyFont="1" applyBorder="1" applyAlignment="1">
      <alignment horizontal="right" vertical="center" wrapText="1"/>
    </xf>
    <xf numFmtId="0" fontId="17" fillId="0" borderId="40" xfId="0" applyNumberFormat="1" applyFont="1" applyBorder="1" applyAlignment="1">
      <alignment horizontal="right" vertical="center" wrapText="1"/>
    </xf>
    <xf numFmtId="0" fontId="18" fillId="0" borderId="8" xfId="0" applyNumberFormat="1" applyFont="1" applyBorder="1" applyAlignment="1">
      <alignment vertical="top" wrapText="1"/>
    </xf>
    <xf numFmtId="0" fontId="7" fillId="14" borderId="41" xfId="0" applyNumberFormat="1" applyFont="1" applyFill="1" applyBorder="1" applyAlignment="1">
      <alignment horizontal="center" vertical="center" wrapText="1"/>
    </xf>
    <xf numFmtId="0" fontId="7" fillId="15" borderId="42" xfId="0" applyNumberFormat="1" applyFont="1" applyFill="1" applyBorder="1" applyAlignment="1">
      <alignment horizontal="center" vertical="center" wrapText="1"/>
    </xf>
    <xf numFmtId="0" fontId="7" fillId="14" borderId="42" xfId="0" applyNumberFormat="1" applyFont="1" applyFill="1" applyBorder="1" applyAlignment="1">
      <alignment horizontal="center" vertical="center" wrapText="1"/>
    </xf>
    <xf numFmtId="0" fontId="7" fillId="15" borderId="43" xfId="0" applyNumberFormat="1" applyFont="1" applyFill="1" applyBorder="1" applyAlignment="1">
      <alignment horizontal="center" vertical="center" wrapText="1"/>
    </xf>
    <xf numFmtId="0" fontId="17" fillId="4" borderId="48" xfId="0" applyNumberFormat="1" applyFont="1" applyFill="1" applyBorder="1" applyAlignment="1">
      <alignment horizontal="left" vertical="center" wrapText="1"/>
    </xf>
    <xf numFmtId="0" fontId="17" fillId="4" borderId="49" xfId="0" applyNumberFormat="1" applyFont="1" applyFill="1" applyBorder="1" applyAlignment="1">
      <alignment horizontal="left" vertical="center" wrapText="1"/>
    </xf>
    <xf numFmtId="0" fontId="17" fillId="4" borderId="50" xfId="0" applyNumberFormat="1" applyFont="1" applyFill="1" applyBorder="1" applyAlignment="1">
      <alignment horizontal="left" vertical="center" wrapText="1"/>
    </xf>
    <xf numFmtId="0" fontId="17" fillId="0" borderId="51" xfId="0" applyNumberFormat="1" applyFont="1" applyBorder="1" applyAlignment="1">
      <alignment horizontal="right" vertical="center" wrapText="1"/>
    </xf>
    <xf numFmtId="0" fontId="2" fillId="0" borderId="56" xfId="0" applyNumberFormat="1" applyFont="1" applyBorder="1" applyAlignment="1">
      <alignment vertical="top" wrapText="1"/>
    </xf>
    <xf numFmtId="0" fontId="7" fillId="4" borderId="53" xfId="0" applyNumberFormat="1" applyFont="1" applyFill="1" applyBorder="1" applyAlignment="1">
      <alignment horizontal="left" vertical="center" wrapText="1"/>
    </xf>
    <xf numFmtId="0" fontId="7" fillId="4" borderId="54" xfId="0" applyNumberFormat="1" applyFont="1" applyFill="1" applyBorder="1" applyAlignment="1">
      <alignment horizontal="left" vertical="center" wrapText="1"/>
    </xf>
    <xf numFmtId="0" fontId="7" fillId="4" borderId="55" xfId="0" applyNumberFormat="1" applyFont="1" applyFill="1" applyBorder="1" applyAlignment="1">
      <alignment horizontal="left" vertical="center" wrapText="1"/>
    </xf>
    <xf numFmtId="0" fontId="17" fillId="4" borderId="57" xfId="0" applyNumberFormat="1" applyFont="1" applyFill="1" applyBorder="1" applyAlignment="1">
      <alignment horizontal="left" vertical="center" wrapText="1"/>
    </xf>
    <xf numFmtId="0" fontId="17" fillId="4" borderId="58" xfId="0" applyNumberFormat="1" applyFont="1" applyFill="1" applyBorder="1" applyAlignment="1">
      <alignment horizontal="left" vertical="center" wrapText="1"/>
    </xf>
    <xf numFmtId="0" fontId="17" fillId="4" borderId="59" xfId="0" applyNumberFormat="1" applyFont="1" applyFill="1" applyBorder="1" applyAlignment="1">
      <alignment horizontal="left" vertical="center" wrapText="1"/>
    </xf>
    <xf numFmtId="0" fontId="17" fillId="0" borderId="34" xfId="0" applyNumberFormat="1" applyFont="1" applyBorder="1" applyAlignment="1">
      <alignment horizontal="right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4" borderId="60" xfId="0" applyNumberFormat="1" applyFont="1" applyFill="1" applyBorder="1" applyAlignment="1">
      <alignment horizontal="left" vertical="center" wrapText="1"/>
    </xf>
    <xf numFmtId="0" fontId="17" fillId="4" borderId="61" xfId="0" applyNumberFormat="1" applyFont="1" applyFill="1" applyBorder="1" applyAlignment="1">
      <alignment horizontal="left" vertical="center" wrapText="1"/>
    </xf>
    <xf numFmtId="0" fontId="17" fillId="4" borderId="52" xfId="0" applyNumberFormat="1" applyFont="1" applyFill="1" applyBorder="1" applyAlignment="1">
      <alignment horizontal="left" vertical="center" wrapText="1"/>
    </xf>
    <xf numFmtId="0" fontId="7" fillId="4" borderId="52" xfId="0" applyNumberFormat="1" applyFont="1" applyFill="1" applyBorder="1" applyAlignment="1">
      <alignment horizontal="left" vertical="center" wrapText="1"/>
    </xf>
    <xf numFmtId="0" fontId="6" fillId="5" borderId="62" xfId="0" applyNumberFormat="1" applyFont="1" applyFill="1" applyBorder="1" applyAlignment="1">
      <alignment horizontal="center" vertical="center" wrapText="1"/>
    </xf>
    <xf numFmtId="0" fontId="6" fillId="5" borderId="63" xfId="0" applyNumberFormat="1" applyFont="1" applyFill="1" applyBorder="1" applyAlignment="1">
      <alignment horizontal="center" vertical="center" wrapText="1"/>
    </xf>
    <xf numFmtId="0" fontId="6" fillId="5" borderId="65" xfId="0" applyNumberFormat="1" applyFont="1" applyFill="1" applyBorder="1" applyAlignment="1">
      <alignment horizontal="center" vertical="center" wrapText="1"/>
    </xf>
    <xf numFmtId="0" fontId="17" fillId="4" borderId="66" xfId="0" applyNumberFormat="1" applyFont="1" applyFill="1" applyBorder="1" applyAlignment="1">
      <alignment horizontal="left" vertical="center" wrapText="1"/>
    </xf>
    <xf numFmtId="0" fontId="17" fillId="4" borderId="67" xfId="0" applyNumberFormat="1" applyFont="1" applyFill="1" applyBorder="1" applyAlignment="1">
      <alignment horizontal="left" vertical="center" wrapText="1"/>
    </xf>
    <xf numFmtId="0" fontId="2" fillId="0" borderId="68" xfId="0" applyNumberFormat="1" applyFont="1" applyBorder="1" applyAlignment="1">
      <alignment vertical="top" wrapText="1"/>
    </xf>
    <xf numFmtId="0" fontId="7" fillId="4" borderId="66" xfId="0" applyNumberFormat="1" applyFont="1" applyFill="1" applyBorder="1" applyAlignment="1">
      <alignment horizontal="left" vertical="center" wrapText="1"/>
    </xf>
    <xf numFmtId="0" fontId="7" fillId="4" borderId="67" xfId="0" applyNumberFormat="1" applyFont="1" applyFill="1" applyBorder="1" applyAlignment="1">
      <alignment horizontal="left" vertical="center" wrapText="1"/>
    </xf>
    <xf numFmtId="0" fontId="17" fillId="4" borderId="69" xfId="0" applyNumberFormat="1" applyFont="1" applyFill="1" applyBorder="1" applyAlignment="1">
      <alignment horizontal="left" vertical="center" wrapText="1"/>
    </xf>
    <xf numFmtId="0" fontId="17" fillId="4" borderId="68" xfId="0" applyNumberFormat="1" applyFont="1" applyFill="1" applyBorder="1" applyAlignment="1">
      <alignment horizontal="left" vertical="center" wrapText="1"/>
    </xf>
    <xf numFmtId="0" fontId="17" fillId="4" borderId="70" xfId="0" applyNumberFormat="1" applyFont="1" applyFill="1" applyBorder="1" applyAlignment="1">
      <alignment horizontal="left" vertical="center" wrapText="1"/>
    </xf>
    <xf numFmtId="0" fontId="17" fillId="4" borderId="71" xfId="0" applyNumberFormat="1" applyFont="1" applyFill="1" applyBorder="1" applyAlignment="1">
      <alignment horizontal="left" vertical="center" wrapText="1"/>
    </xf>
    <xf numFmtId="0" fontId="17" fillId="4" borderId="72" xfId="0" applyNumberFormat="1" applyFont="1" applyFill="1" applyBorder="1" applyAlignment="1">
      <alignment horizontal="left" vertical="center" wrapText="1"/>
    </xf>
    <xf numFmtId="0" fontId="7" fillId="4" borderId="37" xfId="0" applyNumberFormat="1" applyFont="1" applyFill="1" applyBorder="1" applyAlignment="1">
      <alignment horizontal="left" vertical="center" wrapText="1"/>
    </xf>
    <xf numFmtId="0" fontId="7" fillId="4" borderId="38" xfId="0" applyNumberFormat="1" applyFont="1" applyFill="1" applyBorder="1" applyAlignment="1">
      <alignment horizontal="left" vertical="center" wrapText="1"/>
    </xf>
    <xf numFmtId="0" fontId="7" fillId="4" borderId="39" xfId="0" applyNumberFormat="1" applyFont="1" applyFill="1" applyBorder="1" applyAlignment="1">
      <alignment horizontal="left" vertical="center" wrapText="1"/>
    </xf>
    <xf numFmtId="0" fontId="17" fillId="4" borderId="73" xfId="0" applyNumberFormat="1" applyFont="1" applyFill="1" applyBorder="1" applyAlignment="1">
      <alignment horizontal="left" vertical="center" wrapText="1"/>
    </xf>
    <xf numFmtId="0" fontId="17" fillId="4" borderId="74" xfId="0" applyNumberFormat="1" applyFont="1" applyFill="1" applyBorder="1" applyAlignment="1">
      <alignment horizontal="left" vertical="center" wrapText="1"/>
    </xf>
    <xf numFmtId="0" fontId="17" fillId="4" borderId="51" xfId="0" quotePrefix="1" applyNumberFormat="1" applyFont="1" applyFill="1" applyBorder="1" applyAlignment="1">
      <alignment horizontal="left" vertical="center" wrapText="1"/>
    </xf>
    <xf numFmtId="0" fontId="17" fillId="4" borderId="75" xfId="0" applyNumberFormat="1" applyFont="1" applyFill="1" applyBorder="1" applyAlignment="1">
      <alignment horizontal="left" vertical="center" wrapText="1"/>
    </xf>
    <xf numFmtId="0" fontId="17" fillId="4" borderId="76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4" borderId="73" xfId="0" applyNumberFormat="1" applyFont="1" applyFill="1" applyBorder="1" applyAlignment="1">
      <alignment horizontal="left" vertical="center" wrapText="1"/>
    </xf>
    <xf numFmtId="0" fontId="7" fillId="4" borderId="46" xfId="0" applyNumberFormat="1" applyFont="1" applyFill="1" applyBorder="1" applyAlignment="1">
      <alignment horizontal="left" vertical="center" wrapText="1"/>
    </xf>
    <xf numFmtId="0" fontId="7" fillId="4" borderId="74" xfId="0" applyNumberFormat="1" applyFont="1" applyFill="1" applyBorder="1" applyAlignment="1">
      <alignment horizontal="left" vertical="center" wrapText="1"/>
    </xf>
    <xf numFmtId="0" fontId="7" fillId="4" borderId="76" xfId="0" applyNumberFormat="1" applyFont="1" applyFill="1" applyBorder="1" applyAlignment="1">
      <alignment horizontal="left" vertical="center" wrapText="1"/>
    </xf>
    <xf numFmtId="20" fontId="1" fillId="7" borderId="5" xfId="0" applyNumberFormat="1" applyFont="1" applyFill="1" applyBorder="1" applyAlignment="1">
      <alignment horizontal="center" vertical="center"/>
    </xf>
    <xf numFmtId="0" fontId="17" fillId="4" borderId="77" xfId="0" applyNumberFormat="1" applyFont="1" applyFill="1" applyBorder="1" applyAlignment="1">
      <alignment horizontal="left" vertical="center" wrapText="1"/>
    </xf>
    <xf numFmtId="0" fontId="17" fillId="4" borderId="78" xfId="0" applyNumberFormat="1" applyFont="1" applyFill="1" applyBorder="1" applyAlignment="1">
      <alignment horizontal="left" vertical="center" wrapText="1"/>
    </xf>
    <xf numFmtId="0" fontId="17" fillId="4" borderId="79" xfId="0" applyNumberFormat="1" applyFont="1" applyFill="1" applyBorder="1" applyAlignment="1">
      <alignment horizontal="left" vertical="center" wrapText="1"/>
    </xf>
    <xf numFmtId="0" fontId="7" fillId="4" borderId="77" xfId="0" applyNumberFormat="1" applyFont="1" applyFill="1" applyBorder="1" applyAlignment="1">
      <alignment horizontal="left" vertical="center" wrapText="1"/>
    </xf>
    <xf numFmtId="0" fontId="7" fillId="4" borderId="78" xfId="0" applyNumberFormat="1" applyFont="1" applyFill="1" applyBorder="1" applyAlignment="1">
      <alignment horizontal="left" vertical="center" wrapText="1"/>
    </xf>
    <xf numFmtId="0" fontId="7" fillId="4" borderId="79" xfId="0" applyNumberFormat="1" applyFont="1" applyFill="1" applyBorder="1" applyAlignment="1">
      <alignment horizontal="left" vertical="center" wrapText="1"/>
    </xf>
    <xf numFmtId="0" fontId="7" fillId="4" borderId="21" xfId="0" applyNumberFormat="1" applyFont="1" applyFill="1" applyBorder="1" applyAlignment="1">
      <alignment horizontal="left" vertical="center" wrapText="1"/>
    </xf>
    <xf numFmtId="0" fontId="1" fillId="16" borderId="16" xfId="0" applyNumberFormat="1" applyFont="1" applyFill="1" applyBorder="1" applyAlignment="1">
      <alignment horizontal="center" vertical="center" wrapText="1"/>
    </xf>
    <xf numFmtId="0" fontId="1" fillId="17" borderId="16" xfId="0" applyNumberFormat="1" applyFont="1" applyFill="1" applyBorder="1" applyAlignment="1">
      <alignment horizontal="center" vertical="center" wrapText="1"/>
    </xf>
    <xf numFmtId="0" fontId="1" fillId="18" borderId="16" xfId="0" applyNumberFormat="1" applyFont="1" applyFill="1" applyBorder="1" applyAlignment="1">
      <alignment horizontal="center" vertical="center" wrapText="1"/>
    </xf>
    <xf numFmtId="0" fontId="1" fillId="19" borderId="16" xfId="0" applyNumberFormat="1" applyFont="1" applyFill="1" applyBorder="1" applyAlignment="1">
      <alignment horizontal="center" vertical="center" wrapText="1"/>
    </xf>
    <xf numFmtId="0" fontId="1" fillId="18" borderId="15" xfId="0" applyNumberFormat="1" applyFont="1" applyFill="1" applyBorder="1" applyAlignment="1">
      <alignment horizontal="center" vertical="center" wrapText="1"/>
    </xf>
    <xf numFmtId="0" fontId="1" fillId="20" borderId="15" xfId="0" applyNumberFormat="1" applyFont="1" applyFill="1" applyBorder="1" applyAlignment="1">
      <alignment horizontal="center" vertical="center" wrapText="1"/>
    </xf>
    <xf numFmtId="0" fontId="1" fillId="20" borderId="16" xfId="0" applyNumberFormat="1" applyFont="1" applyFill="1" applyBorder="1" applyAlignment="1">
      <alignment horizontal="center" vertical="center" wrapText="1"/>
    </xf>
    <xf numFmtId="0" fontId="1" fillId="21" borderId="15" xfId="0" applyNumberFormat="1" applyFont="1" applyFill="1" applyBorder="1" applyAlignment="1">
      <alignment horizontal="center" vertical="center" wrapText="1"/>
    </xf>
    <xf numFmtId="0" fontId="1" fillId="21" borderId="16" xfId="0" applyNumberFormat="1" applyFont="1" applyFill="1" applyBorder="1" applyAlignment="1">
      <alignment horizontal="center" vertical="center" wrapText="1"/>
    </xf>
    <xf numFmtId="0" fontId="1" fillId="22" borderId="16" xfId="0" applyNumberFormat="1" applyFont="1" applyFill="1" applyBorder="1" applyAlignment="1">
      <alignment horizontal="center" vertical="center" wrapText="1"/>
    </xf>
    <xf numFmtId="0" fontId="1" fillId="22" borderId="15" xfId="0" applyNumberFormat="1" applyFont="1" applyFill="1" applyBorder="1" applyAlignment="1">
      <alignment horizontal="center" vertical="center" wrapText="1"/>
    </xf>
    <xf numFmtId="20" fontId="1" fillId="7" borderId="80" xfId="0" applyNumberFormat="1" applyFont="1" applyFill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 wrapText="1"/>
    </xf>
    <xf numFmtId="0" fontId="14" fillId="4" borderId="83" xfId="0" applyFont="1" applyFill="1" applyBorder="1" applyAlignment="1">
      <alignment horizontal="center" vertical="center" wrapText="1"/>
    </xf>
    <xf numFmtId="0" fontId="1" fillId="0" borderId="84" xfId="0" applyNumberFormat="1" applyFont="1" applyBorder="1" applyAlignment="1">
      <alignment horizontal="center" vertical="center" wrapText="1"/>
    </xf>
    <xf numFmtId="20" fontId="1" fillId="7" borderId="8" xfId="0" applyNumberFormat="1" applyFont="1" applyFill="1" applyBorder="1" applyAlignment="1">
      <alignment horizontal="center" vertical="center" wrapText="1"/>
    </xf>
    <xf numFmtId="0" fontId="1" fillId="7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" fillId="7" borderId="81" xfId="0" applyNumberFormat="1" applyFont="1" applyFill="1" applyBorder="1" applyAlignment="1">
      <alignment horizontal="center" vertical="center" wrapText="1"/>
    </xf>
    <xf numFmtId="0" fontId="1" fillId="7" borderId="84" xfId="0" applyNumberFormat="1" applyFont="1" applyFill="1" applyBorder="1" applyAlignment="1">
      <alignment horizontal="center" vertical="center" wrapText="1"/>
    </xf>
    <xf numFmtId="20" fontId="1" fillId="7" borderId="36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" fillId="7" borderId="36" xfId="0" applyNumberFormat="1" applyFont="1" applyFill="1" applyBorder="1" applyAlignment="1">
      <alignment horizontal="center" vertical="center" wrapText="1"/>
    </xf>
    <xf numFmtId="20" fontId="1" fillId="0" borderId="80" xfId="0" applyNumberFormat="1" applyFont="1" applyBorder="1" applyAlignment="1">
      <alignment horizontal="center" vertical="center" wrapText="1"/>
    </xf>
    <xf numFmtId="0" fontId="1" fillId="0" borderId="83" xfId="0" applyNumberFormat="1" applyFont="1" applyBorder="1" applyAlignment="1">
      <alignment horizontal="center" vertical="center" wrapText="1"/>
    </xf>
    <xf numFmtId="0" fontId="14" fillId="4" borderId="84" xfId="0" applyFont="1" applyFill="1" applyBorder="1" applyAlignment="1">
      <alignment horizontal="center" vertical="center" wrapText="1"/>
    </xf>
    <xf numFmtId="20" fontId="1" fillId="0" borderId="36" xfId="0" applyNumberFormat="1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7" fillId="14" borderId="41" xfId="0" applyNumberFormat="1" applyFont="1" applyFill="1" applyBorder="1" applyAlignment="1">
      <alignment horizontal="left" vertical="center" wrapText="1"/>
    </xf>
    <xf numFmtId="0" fontId="7" fillId="0" borderId="80" xfId="0" applyNumberFormat="1" applyFont="1" applyBorder="1" applyAlignment="1">
      <alignment horizontal="center" vertical="center" wrapText="1"/>
    </xf>
    <xf numFmtId="0" fontId="12" fillId="14" borderId="8" xfId="0" applyNumberFormat="1" applyFont="1" applyFill="1" applyBorder="1" applyAlignment="1">
      <alignment horizontal="center" vertical="center" wrapText="1"/>
    </xf>
    <xf numFmtId="0" fontId="7" fillId="14" borderId="8" xfId="0" applyNumberFormat="1" applyFont="1" applyFill="1" applyBorder="1" applyAlignment="1">
      <alignment horizontal="left" vertical="center" wrapText="1"/>
    </xf>
    <xf numFmtId="0" fontId="7" fillId="14" borderId="8" xfId="0" applyNumberFormat="1" applyFont="1" applyFill="1" applyBorder="1" applyAlignment="1">
      <alignment horizontal="center" vertical="center" wrapText="1"/>
    </xf>
    <xf numFmtId="0" fontId="7" fillId="14" borderId="8" xfId="0" applyNumberFormat="1" applyFont="1" applyFill="1" applyBorder="1" applyAlignment="1">
      <alignment vertical="top" wrapText="1"/>
    </xf>
    <xf numFmtId="0" fontId="1" fillId="7" borderId="83" xfId="0" applyNumberFormat="1" applyFont="1" applyFill="1" applyBorder="1" applyAlignment="1">
      <alignment horizontal="center" vertical="center" wrapText="1"/>
    </xf>
    <xf numFmtId="20" fontId="1" fillId="14" borderId="8" xfId="0" applyNumberFormat="1" applyFont="1" applyFill="1" applyBorder="1" applyAlignment="1">
      <alignment horizontal="center" vertical="center" wrapText="1"/>
    </xf>
    <xf numFmtId="0" fontId="1" fillId="14" borderId="8" xfId="0" applyNumberFormat="1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7" fillId="0" borderId="80" xfId="0" applyNumberFormat="1" applyFont="1" applyBorder="1" applyAlignment="1">
      <alignment horizontal="left" vertical="center" wrapText="1"/>
    </xf>
    <xf numFmtId="0" fontId="2" fillId="14" borderId="8" xfId="0" applyNumberFormat="1" applyFont="1" applyFill="1" applyBorder="1" applyAlignment="1">
      <alignment vertical="top" wrapText="1"/>
    </xf>
    <xf numFmtId="0" fontId="7" fillId="14" borderId="6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16" borderId="21" xfId="0" applyNumberFormat="1" applyFont="1" applyFill="1" applyBorder="1" applyAlignment="1">
      <alignment vertical="center" wrapText="1"/>
    </xf>
    <xf numFmtId="0" fontId="6" fillId="16" borderId="11" xfId="0" applyNumberFormat="1" applyFont="1" applyFill="1" applyBorder="1" applyAlignment="1">
      <alignment vertical="center" wrapText="1"/>
    </xf>
    <xf numFmtId="0" fontId="6" fillId="16" borderId="20" xfId="0" applyNumberFormat="1" applyFont="1" applyFill="1" applyBorder="1" applyAlignment="1">
      <alignment vertical="center" wrapText="1"/>
    </xf>
    <xf numFmtId="0" fontId="6" fillId="16" borderId="1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7" borderId="5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top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14" borderId="8" xfId="0" applyNumberFormat="1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5" fontId="9" fillId="6" borderId="12" xfId="0" applyNumberFormat="1" applyFont="1" applyFill="1" applyBorder="1" applyAlignment="1">
      <alignment horizontal="left" vertical="center" wrapText="1"/>
    </xf>
    <xf numFmtId="15" fontId="9" fillId="0" borderId="10" xfId="0" applyNumberFormat="1" applyFont="1" applyBorder="1" applyAlignment="1">
      <alignment horizontal="left" vertical="center" wrapText="1"/>
    </xf>
    <xf numFmtId="15" fontId="9" fillId="0" borderId="7" xfId="0" applyNumberFormat="1" applyFont="1" applyBorder="1" applyAlignment="1">
      <alignment horizontal="left" vertical="center" wrapText="1"/>
    </xf>
    <xf numFmtId="164" fontId="20" fillId="4" borderId="2" xfId="0" applyNumberFormat="1" applyFont="1" applyFill="1" applyBorder="1" applyAlignment="1">
      <alignment horizontal="center" vertical="center" wrapText="1"/>
    </xf>
    <xf numFmtId="164" fontId="20" fillId="4" borderId="6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BDC0BF"/>
      <rgbColor rgb="FFCC99FF"/>
      <rgbColor rgb="FFBFBFBF"/>
      <rgbColor rgb="FF63B2DE"/>
      <rgbColor rgb="FFF4F4F4"/>
      <rgbColor rgb="FFFFE061"/>
      <rgbColor rgb="FF9CE159"/>
      <rgbColor rgb="FFC6F7BB"/>
      <rgbColor rgb="FFFF5F5D"/>
      <rgbColor rgb="FFFFC071"/>
      <rgbColor rgb="FFFFFE98"/>
      <rgbColor rgb="FF515151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8"/>
  <sheetViews>
    <sheetView showGridLines="0" tabSelected="1" topLeftCell="C1" zoomScale="48" zoomScaleNormal="48" zoomScaleSheetLayoutView="55" zoomScalePageLayoutView="50" workbookViewId="0">
      <selection activeCell="D34" sqref="D34"/>
    </sheetView>
  </sheetViews>
  <sheetFormatPr defaultColWidth="23.69921875" defaultRowHeight="15" x14ac:dyDescent="0.2"/>
  <cols>
    <col min="1" max="1" width="36.296875" style="1" customWidth="1"/>
    <col min="2" max="2" width="28.296875" style="1" customWidth="1"/>
    <col min="3" max="3" width="28.19921875" style="1" bestFit="1" customWidth="1"/>
    <col min="4" max="4" width="32.09765625" style="1" customWidth="1"/>
    <col min="5" max="5" width="29.296875" style="1" customWidth="1"/>
    <col min="6" max="6" width="28.19921875" style="1" bestFit="1" customWidth="1"/>
    <col min="7" max="7" width="29.5" style="1" customWidth="1"/>
    <col min="8" max="8" width="26.5" style="1" customWidth="1"/>
    <col min="9" max="9" width="27.09765625" style="1" customWidth="1"/>
    <col min="10" max="10" width="26.69921875" style="1" customWidth="1"/>
    <col min="11" max="11" width="30.296875" style="1" customWidth="1"/>
    <col min="12" max="12" width="28.69921875" style="1" customWidth="1"/>
    <col min="13" max="256" width="23.69921875" style="1" customWidth="1"/>
  </cols>
  <sheetData>
    <row r="1" spans="1:13" ht="50.25" x14ac:dyDescent="0.2">
      <c r="A1" s="293" t="s">
        <v>40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3" ht="23.25" x14ac:dyDescent="0.2">
      <c r="A2" s="2" t="s">
        <v>35</v>
      </c>
      <c r="B2" s="2">
        <v>41777</v>
      </c>
      <c r="C2" s="329">
        <v>41777</v>
      </c>
      <c r="D2" s="329">
        <v>41777</v>
      </c>
      <c r="E2" s="329">
        <v>41784</v>
      </c>
      <c r="F2" s="329">
        <v>41784</v>
      </c>
      <c r="G2" s="329" t="s">
        <v>37</v>
      </c>
      <c r="H2" s="330">
        <v>41785</v>
      </c>
      <c r="I2" s="329">
        <v>41778</v>
      </c>
      <c r="J2" s="329" t="s">
        <v>38</v>
      </c>
      <c r="K2" s="329">
        <v>41778</v>
      </c>
      <c r="L2" s="329" t="s">
        <v>39</v>
      </c>
    </row>
    <row r="3" spans="1:13" ht="24" thickBot="1" x14ac:dyDescent="0.25">
      <c r="A3" s="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204" t="s">
        <v>6</v>
      </c>
      <c r="H3" s="206" t="s">
        <v>7</v>
      </c>
      <c r="I3" s="205" t="s">
        <v>8</v>
      </c>
      <c r="J3" s="103" t="s">
        <v>51</v>
      </c>
      <c r="K3" s="103" t="s">
        <v>9</v>
      </c>
      <c r="L3" s="103" t="s">
        <v>36</v>
      </c>
    </row>
    <row r="4" spans="1:13" ht="39.75" customHeight="1" x14ac:dyDescent="0.2">
      <c r="A4" s="108" t="s">
        <v>32</v>
      </c>
      <c r="B4" s="109" t="s">
        <v>32</v>
      </c>
      <c r="C4" s="162" t="s">
        <v>32</v>
      </c>
      <c r="D4" s="174" t="s">
        <v>32</v>
      </c>
      <c r="E4" s="163" t="s">
        <v>90</v>
      </c>
      <c r="F4" s="184" t="s">
        <v>32</v>
      </c>
      <c r="G4" s="161" t="s">
        <v>32</v>
      </c>
      <c r="H4" s="192" t="s">
        <v>32</v>
      </c>
      <c r="I4" s="161" t="s">
        <v>32</v>
      </c>
      <c r="J4" s="220" t="s">
        <v>47</v>
      </c>
      <c r="K4" s="174" t="s">
        <v>43</v>
      </c>
      <c r="L4" s="220" t="s">
        <v>32</v>
      </c>
      <c r="M4" s="28"/>
    </row>
    <row r="5" spans="1:13" ht="39.75" customHeight="1" x14ac:dyDescent="0.2">
      <c r="A5" s="111" t="s">
        <v>33</v>
      </c>
      <c r="B5" s="112" t="s">
        <v>53</v>
      </c>
      <c r="C5" s="162" t="s">
        <v>42</v>
      </c>
      <c r="D5" s="117" t="s">
        <v>34</v>
      </c>
      <c r="E5" s="185" t="s">
        <v>34</v>
      </c>
      <c r="F5" s="185" t="s">
        <v>42</v>
      </c>
      <c r="G5" s="162" t="s">
        <v>42</v>
      </c>
      <c r="H5" s="193" t="s">
        <v>85</v>
      </c>
      <c r="I5" s="162" t="s">
        <v>34</v>
      </c>
      <c r="J5" s="176" t="s">
        <v>59</v>
      </c>
      <c r="K5" s="117" t="s">
        <v>52</v>
      </c>
      <c r="L5" s="176" t="s">
        <v>108</v>
      </c>
      <c r="M5" s="28"/>
    </row>
    <row r="6" spans="1:13" ht="39.75" customHeight="1" x14ac:dyDescent="0.2">
      <c r="A6" s="111" t="s">
        <v>41</v>
      </c>
      <c r="B6" s="112" t="s">
        <v>73</v>
      </c>
      <c r="C6" s="162" t="s">
        <v>47</v>
      </c>
      <c r="D6" s="117" t="s">
        <v>42</v>
      </c>
      <c r="E6" s="185" t="s">
        <v>46</v>
      </c>
      <c r="F6" s="185" t="s">
        <v>46</v>
      </c>
      <c r="G6" s="162" t="s">
        <v>57</v>
      </c>
      <c r="H6" s="193" t="s">
        <v>47</v>
      </c>
      <c r="I6" s="162" t="s">
        <v>47</v>
      </c>
      <c r="J6" s="176" t="s">
        <v>63</v>
      </c>
      <c r="K6" s="117" t="s">
        <v>46</v>
      </c>
      <c r="L6" s="176" t="s">
        <v>46</v>
      </c>
      <c r="M6" s="28"/>
    </row>
    <row r="7" spans="1:13" ht="39.75" customHeight="1" thickBot="1" x14ac:dyDescent="0.25">
      <c r="A7" s="111" t="s">
        <v>34</v>
      </c>
      <c r="B7" s="114" t="s">
        <v>54</v>
      </c>
      <c r="C7" s="163" t="s">
        <v>55</v>
      </c>
      <c r="D7" s="175" t="s">
        <v>82</v>
      </c>
      <c r="E7" s="186" t="s">
        <v>50</v>
      </c>
      <c r="F7" s="186" t="s">
        <v>50</v>
      </c>
      <c r="G7" s="162" t="s">
        <v>65</v>
      </c>
      <c r="H7" s="193" t="s">
        <v>60</v>
      </c>
      <c r="I7" s="162" t="s">
        <v>61</v>
      </c>
      <c r="J7" s="176" t="s">
        <v>79</v>
      </c>
      <c r="K7" s="175" t="s">
        <v>63</v>
      </c>
      <c r="L7" s="176" t="s">
        <v>58</v>
      </c>
      <c r="M7" s="28"/>
    </row>
    <row r="8" spans="1:13" ht="39.75" customHeight="1" x14ac:dyDescent="0.2">
      <c r="A8" s="111" t="s">
        <v>62</v>
      </c>
      <c r="B8" s="109" t="s">
        <v>33</v>
      </c>
      <c r="C8" s="161" t="s">
        <v>65</v>
      </c>
      <c r="D8" s="174" t="s">
        <v>44</v>
      </c>
      <c r="E8" s="184" t="s">
        <v>56</v>
      </c>
      <c r="F8" s="184" t="s">
        <v>59</v>
      </c>
      <c r="G8" s="162" t="s">
        <v>68</v>
      </c>
      <c r="H8" s="193" t="s">
        <v>65</v>
      </c>
      <c r="I8" s="163" t="s">
        <v>56</v>
      </c>
      <c r="J8" s="176" t="s">
        <v>68</v>
      </c>
      <c r="K8" s="174" t="s">
        <v>33</v>
      </c>
      <c r="L8" s="231" t="s">
        <v>62</v>
      </c>
      <c r="M8" s="28"/>
    </row>
    <row r="9" spans="1:13" ht="39.75" customHeight="1" x14ac:dyDescent="0.2">
      <c r="A9" s="111" t="s">
        <v>155</v>
      </c>
      <c r="B9" s="112" t="s">
        <v>64</v>
      </c>
      <c r="C9" s="162" t="s">
        <v>68</v>
      </c>
      <c r="D9" s="117" t="s">
        <v>92</v>
      </c>
      <c r="E9" s="185" t="s">
        <v>156</v>
      </c>
      <c r="F9" s="185" t="s">
        <v>33</v>
      </c>
      <c r="G9" s="162" t="s">
        <v>76</v>
      </c>
      <c r="H9" s="193" t="s">
        <v>74</v>
      </c>
      <c r="I9" s="161" t="s">
        <v>66</v>
      </c>
      <c r="J9" s="221" t="s">
        <v>75</v>
      </c>
      <c r="K9" s="117" t="s">
        <v>107</v>
      </c>
      <c r="L9" s="232" t="s">
        <v>94</v>
      </c>
      <c r="M9" s="28"/>
    </row>
    <row r="10" spans="1:13" ht="39.75" customHeight="1" x14ac:dyDescent="0.2">
      <c r="A10" s="111"/>
      <c r="B10" s="112" t="s">
        <v>62</v>
      </c>
      <c r="C10" s="161" t="s">
        <v>144</v>
      </c>
      <c r="D10" s="117" t="s">
        <v>49</v>
      </c>
      <c r="E10" s="185" t="s">
        <v>59</v>
      </c>
      <c r="F10" s="185" t="s">
        <v>102</v>
      </c>
      <c r="G10" s="162" t="s">
        <v>71</v>
      </c>
      <c r="H10" s="212" t="s">
        <v>72</v>
      </c>
      <c r="I10" s="162" t="s">
        <v>67</v>
      </c>
      <c r="J10" s="163" t="s">
        <v>77</v>
      </c>
      <c r="K10" s="117" t="s">
        <v>74</v>
      </c>
      <c r="L10" s="162" t="s">
        <v>33</v>
      </c>
      <c r="M10" s="28"/>
    </row>
    <row r="11" spans="1:13" ht="39.75" customHeight="1" thickBot="1" x14ac:dyDescent="0.25">
      <c r="A11" s="111"/>
      <c r="B11" s="114" t="s">
        <v>70</v>
      </c>
      <c r="C11" s="163" t="s">
        <v>34</v>
      </c>
      <c r="D11" s="175" t="s">
        <v>65</v>
      </c>
      <c r="E11" s="186" t="s">
        <v>68</v>
      </c>
      <c r="F11" s="186" t="s">
        <v>69</v>
      </c>
      <c r="G11" s="207" t="s">
        <v>50</v>
      </c>
      <c r="H11" s="192" t="s">
        <v>33</v>
      </c>
      <c r="I11" s="185" t="s">
        <v>68</v>
      </c>
      <c r="J11" s="220" t="s">
        <v>71</v>
      </c>
      <c r="K11" s="175" t="s">
        <v>86</v>
      </c>
      <c r="L11" s="233" t="s">
        <v>98</v>
      </c>
      <c r="M11" s="28"/>
    </row>
    <row r="12" spans="1:13" ht="39.75" customHeight="1" x14ac:dyDescent="0.2">
      <c r="A12" s="111"/>
      <c r="B12" s="109" t="s">
        <v>78</v>
      </c>
      <c r="C12" s="161"/>
      <c r="D12" s="117" t="s">
        <v>45</v>
      </c>
      <c r="E12" s="184" t="s">
        <v>96</v>
      </c>
      <c r="F12" s="184" t="s">
        <v>74</v>
      </c>
      <c r="G12" s="161" t="s">
        <v>72</v>
      </c>
      <c r="H12" s="213" t="s">
        <v>52</v>
      </c>
      <c r="I12" s="185" t="s">
        <v>52</v>
      </c>
      <c r="J12" s="176" t="s">
        <v>83</v>
      </c>
      <c r="K12" s="116"/>
      <c r="L12" s="231" t="s">
        <v>48</v>
      </c>
      <c r="M12" s="28"/>
    </row>
    <row r="13" spans="1:13" ht="39.75" customHeight="1" x14ac:dyDescent="0.2">
      <c r="A13" s="111"/>
      <c r="B13" s="112" t="s">
        <v>82</v>
      </c>
      <c r="C13" s="164" t="s">
        <v>80</v>
      </c>
      <c r="D13" s="117" t="s">
        <v>68</v>
      </c>
      <c r="E13" s="185" t="s">
        <v>70</v>
      </c>
      <c r="F13" s="185" t="s">
        <v>81</v>
      </c>
      <c r="G13" s="208" t="s">
        <v>74</v>
      </c>
      <c r="H13" s="193" t="s">
        <v>42</v>
      </c>
      <c r="I13" s="186" t="s">
        <v>87</v>
      </c>
      <c r="J13" s="176" t="s">
        <v>50</v>
      </c>
      <c r="K13" s="117"/>
      <c r="L13" s="216"/>
      <c r="M13" s="28"/>
    </row>
    <row r="14" spans="1:13" ht="39.75" customHeight="1" x14ac:dyDescent="0.2">
      <c r="A14" s="111"/>
      <c r="B14" s="112" t="s">
        <v>91</v>
      </c>
      <c r="C14" s="162" t="s">
        <v>102</v>
      </c>
      <c r="D14" s="117" t="s">
        <v>70</v>
      </c>
      <c r="E14" s="185" t="s">
        <v>71</v>
      </c>
      <c r="F14" s="185" t="s">
        <v>82</v>
      </c>
      <c r="G14" s="162" t="s">
        <v>33</v>
      </c>
      <c r="H14" s="193" t="s">
        <v>104</v>
      </c>
      <c r="I14" s="222"/>
      <c r="J14" s="176" t="s">
        <v>82</v>
      </c>
      <c r="K14" s="117"/>
      <c r="L14" s="214"/>
      <c r="M14" s="28"/>
    </row>
    <row r="15" spans="1:13" ht="39.75" customHeight="1" thickBot="1" x14ac:dyDescent="0.25">
      <c r="A15" s="111"/>
      <c r="B15" s="114" t="s">
        <v>93</v>
      </c>
      <c r="C15" s="163" t="s">
        <v>74</v>
      </c>
      <c r="D15" s="175" t="s">
        <v>74</v>
      </c>
      <c r="E15" s="186" t="s">
        <v>74</v>
      </c>
      <c r="F15" s="186" t="s">
        <v>91</v>
      </c>
      <c r="G15" s="162" t="s">
        <v>80</v>
      </c>
      <c r="H15" s="193" t="s">
        <v>90</v>
      </c>
      <c r="I15" s="223"/>
      <c r="J15" s="224" t="s">
        <v>95</v>
      </c>
      <c r="K15" s="117"/>
      <c r="L15" s="215"/>
      <c r="M15" s="28"/>
    </row>
    <row r="16" spans="1:13" ht="39.75" customHeight="1" x14ac:dyDescent="0.2">
      <c r="A16" s="111"/>
      <c r="B16" s="110"/>
      <c r="C16" s="122"/>
      <c r="D16" s="109" t="s">
        <v>87</v>
      </c>
      <c r="E16" s="161" t="s">
        <v>77</v>
      </c>
      <c r="F16" s="192" t="s">
        <v>66</v>
      </c>
      <c r="G16" s="162" t="s">
        <v>97</v>
      </c>
      <c r="H16" s="193" t="s">
        <v>103</v>
      </c>
      <c r="I16" s="223"/>
      <c r="J16" s="202" t="s">
        <v>100</v>
      </c>
      <c r="K16" s="120"/>
      <c r="L16" s="119"/>
    </row>
    <row r="17" spans="1:12" ht="39.75" customHeight="1" x14ac:dyDescent="0.2">
      <c r="A17" s="111"/>
      <c r="B17" s="113"/>
      <c r="C17" s="117"/>
      <c r="D17" s="112" t="s">
        <v>110</v>
      </c>
      <c r="E17" s="162" t="s">
        <v>80</v>
      </c>
      <c r="F17" s="193" t="s">
        <v>96</v>
      </c>
      <c r="G17" s="162" t="s">
        <v>98</v>
      </c>
      <c r="H17" s="194" t="s">
        <v>109</v>
      </c>
      <c r="I17" s="160"/>
      <c r="J17" s="118"/>
      <c r="K17" s="121"/>
      <c r="L17" s="121"/>
    </row>
    <row r="18" spans="1:12" ht="39.75" customHeight="1" x14ac:dyDescent="0.2">
      <c r="A18" s="111"/>
      <c r="B18" s="113"/>
      <c r="C18" s="117"/>
      <c r="D18" s="112"/>
      <c r="E18" s="162" t="s">
        <v>84</v>
      </c>
      <c r="F18" s="193" t="s">
        <v>105</v>
      </c>
      <c r="G18" s="162" t="s">
        <v>99</v>
      </c>
      <c r="H18" s="200"/>
      <c r="I18" s="118"/>
      <c r="J18" s="121"/>
      <c r="K18" s="121"/>
      <c r="L18" s="121"/>
    </row>
    <row r="19" spans="1:12" ht="39.75" customHeight="1" thickBot="1" x14ac:dyDescent="0.25">
      <c r="A19" s="123"/>
      <c r="B19" s="115"/>
      <c r="C19" s="124"/>
      <c r="D19" s="114" t="s">
        <v>93</v>
      </c>
      <c r="E19" s="163"/>
      <c r="F19" s="194" t="s">
        <v>101</v>
      </c>
      <c r="G19" s="163" t="s">
        <v>106</v>
      </c>
      <c r="H19" s="201"/>
      <c r="I19" s="125"/>
      <c r="J19" s="126"/>
      <c r="K19" s="126"/>
      <c r="L19" s="126"/>
    </row>
    <row r="20" spans="1:12" ht="27" x14ac:dyDescent="0.2">
      <c r="A20" s="127">
        <f t="shared" ref="A20" si="0">COUNTA(A4:A19)</f>
        <v>6</v>
      </c>
      <c r="B20" s="128" t="s">
        <v>88</v>
      </c>
      <c r="C20" s="127" t="s">
        <v>89</v>
      </c>
      <c r="D20" s="177">
        <v>1</v>
      </c>
      <c r="E20" s="187" t="s">
        <v>88</v>
      </c>
      <c r="F20" s="178" t="s">
        <v>88</v>
      </c>
      <c r="G20" s="195" t="s">
        <v>88</v>
      </c>
      <c r="H20" s="128" t="s">
        <v>88</v>
      </c>
      <c r="I20" s="127" t="s">
        <v>88</v>
      </c>
      <c r="J20" s="127" t="s">
        <v>88</v>
      </c>
      <c r="K20" s="127" t="s">
        <v>88</v>
      </c>
      <c r="L20" s="127" t="s">
        <v>88</v>
      </c>
    </row>
    <row r="22" spans="1:12" x14ac:dyDescent="0.2">
      <c r="D22" s="179"/>
    </row>
    <row r="24" spans="1:12" x14ac:dyDescent="0.2">
      <c r="D24" s="28"/>
    </row>
    <row r="26" spans="1:12" x14ac:dyDescent="0.2">
      <c r="G26" s="209"/>
      <c r="I26" s="188"/>
    </row>
    <row r="28" spans="1:12" x14ac:dyDescent="0.2">
      <c r="E28" s="188"/>
    </row>
  </sheetData>
  <mergeCells count="1">
    <mergeCell ref="A1:L1"/>
  </mergeCells>
  <pageMargins left="0.75" right="0.75" top="1" bottom="1" header="0.5" footer="0.5"/>
  <pageSetup scale="23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"/>
  <sheetViews>
    <sheetView showGridLines="0" topLeftCell="A2" zoomScale="55" zoomScaleNormal="55" workbookViewId="0">
      <selection activeCell="E10" sqref="E10"/>
    </sheetView>
  </sheetViews>
  <sheetFormatPr defaultColWidth="12.19921875" defaultRowHeight="18" customHeight="1" x14ac:dyDescent="0.2"/>
  <cols>
    <col min="1" max="1" width="19.19921875" style="4" customWidth="1"/>
    <col min="2" max="2" width="6.09765625" style="4" customWidth="1"/>
    <col min="3" max="3" width="38.59765625" style="4" customWidth="1"/>
    <col min="4" max="256" width="12.19921875" style="4" customWidth="1"/>
  </cols>
  <sheetData>
    <row r="1" spans="1:3" ht="0" hidden="1" customHeight="1" x14ac:dyDescent="0.2"/>
    <row r="2" spans="1:3" ht="42.75" customHeight="1" x14ac:dyDescent="0.2">
      <c r="A2" s="296" t="s">
        <v>10</v>
      </c>
      <c r="B2" s="5"/>
      <c r="C2" s="6" t="s">
        <v>140</v>
      </c>
    </row>
    <row r="3" spans="1:3" ht="42.75" customHeight="1" x14ac:dyDescent="0.2">
      <c r="A3" s="297"/>
      <c r="B3" s="7"/>
      <c r="C3" s="8"/>
    </row>
    <row r="4" spans="1:3" ht="42.75" customHeight="1" x14ac:dyDescent="0.2">
      <c r="A4" s="9" t="s">
        <v>11</v>
      </c>
      <c r="B4" s="10"/>
      <c r="C4" s="11" t="s">
        <v>12</v>
      </c>
    </row>
    <row r="5" spans="1:3" ht="42.75" customHeight="1" x14ac:dyDescent="0.2">
      <c r="A5" s="12">
        <v>0.75</v>
      </c>
      <c r="B5" s="13"/>
      <c r="C5" s="14" t="str">
        <f>'ÉQUIPES_PARTICIPANTS - Tableau '!A4</f>
        <v>RAS JODOIGNE 1</v>
      </c>
    </row>
    <row r="6" spans="1:3" ht="42.75" customHeight="1" x14ac:dyDescent="0.2">
      <c r="A6" s="15"/>
      <c r="B6" s="16"/>
      <c r="C6" s="17" t="str">
        <f>'ÉQUIPES_PARTICIPANTS - Tableau '!A5</f>
        <v>RAS JODOIGNE 2</v>
      </c>
    </row>
    <row r="7" spans="1:3" ht="42.75" customHeight="1" x14ac:dyDescent="0.2">
      <c r="A7" s="18" t="s">
        <v>13</v>
      </c>
      <c r="B7" s="19"/>
      <c r="C7" s="14" t="str">
        <f>'ÉQUIPES_PARTICIPANTS - Tableau '!A6</f>
        <v xml:space="preserve">TIRLEMONT </v>
      </c>
    </row>
    <row r="8" spans="1:3" ht="42.75" customHeight="1" x14ac:dyDescent="0.2">
      <c r="A8" s="20">
        <v>1</v>
      </c>
      <c r="B8" s="21"/>
      <c r="C8" s="17" t="str">
        <f>'ÉQUIPES_PARTICIPANTS - Tableau '!A7</f>
        <v>WASSEIGES</v>
      </c>
    </row>
    <row r="9" spans="1:3" ht="42.75" customHeight="1" x14ac:dyDescent="0.2">
      <c r="A9" s="22" t="s">
        <v>14</v>
      </c>
      <c r="B9" s="23"/>
      <c r="C9" s="237" t="s">
        <v>62</v>
      </c>
    </row>
    <row r="10" spans="1:3" ht="42.75" customHeight="1" x14ac:dyDescent="0.2">
      <c r="A10" s="24" t="str">
        <f>IF(OR(A8=1,A8=2,A8=3,A8=4),"SYNTHÉTIQUE","HERBE")</f>
        <v>SYNTHÉTIQUE</v>
      </c>
      <c r="B10" s="25"/>
      <c r="C10" s="17" t="s">
        <v>143</v>
      </c>
    </row>
  </sheetData>
  <mergeCells count="1">
    <mergeCell ref="A2:A3"/>
  </mergeCells>
  <pageMargins left="0.75" right="0.75" top="1" bottom="1" header="0.5" footer="0.5"/>
  <pageSetup scale="66"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55" zoomScaleNormal="55" workbookViewId="0">
      <selection activeCell="L27" sqref="L27"/>
    </sheetView>
  </sheetViews>
  <sheetFormatPr defaultColWidth="11.19921875" defaultRowHeight="15" x14ac:dyDescent="0.2"/>
  <cols>
    <col min="1" max="1" width="19.19921875" customWidth="1"/>
    <col min="2" max="2" width="6.09765625" customWidth="1"/>
    <col min="3" max="3" width="19.19921875" customWidth="1"/>
    <col min="4" max="4" width="6.19921875" customWidth="1"/>
    <col min="5" max="5" width="6.59765625" customWidth="1"/>
    <col min="6" max="7" width="19.19921875" customWidth="1"/>
    <col min="8" max="9" width="6.19921875" customWidth="1"/>
    <col min="10" max="10" width="19.19921875" customWidth="1"/>
  </cols>
  <sheetData>
    <row r="1" spans="1:11" ht="42.75" customHeight="1" x14ac:dyDescent="0.2">
      <c r="A1" s="296" t="s">
        <v>114</v>
      </c>
      <c r="B1" s="10"/>
      <c r="C1" s="303" t="s">
        <v>141</v>
      </c>
      <c r="D1" s="304"/>
      <c r="E1" s="304"/>
      <c r="F1" s="5"/>
      <c r="G1" s="28"/>
      <c r="H1" s="28"/>
      <c r="I1" s="28"/>
      <c r="J1" s="28"/>
    </row>
    <row r="2" spans="1:11" ht="42.75" customHeight="1" x14ac:dyDescent="0.2">
      <c r="A2" s="302"/>
      <c r="B2" s="7"/>
      <c r="C2" s="26"/>
      <c r="D2" s="26"/>
      <c r="E2" s="26"/>
      <c r="F2" s="30"/>
      <c r="G2" s="30"/>
      <c r="H2" s="30"/>
      <c r="I2" s="30"/>
      <c r="J2" s="30"/>
    </row>
    <row r="3" spans="1:11" ht="42.75" customHeight="1" x14ac:dyDescent="0.2">
      <c r="A3" s="39" t="s">
        <v>16</v>
      </c>
      <c r="B3" s="5"/>
      <c r="C3" s="28"/>
      <c r="D3" s="28"/>
      <c r="F3" s="28"/>
      <c r="G3" s="28"/>
      <c r="H3" s="28"/>
      <c r="I3" s="28"/>
      <c r="J3" s="28"/>
    </row>
    <row r="4" spans="1:11" ht="42.75" customHeight="1" x14ac:dyDescent="0.2">
      <c r="A4" s="40">
        <v>2.0833333333333332E-2</v>
      </c>
      <c r="B4" s="7"/>
      <c r="C4" s="30"/>
      <c r="D4" s="30"/>
      <c r="E4" s="30"/>
      <c r="F4" s="30"/>
      <c r="G4" s="30"/>
      <c r="H4" s="30"/>
      <c r="I4" s="30"/>
      <c r="J4" s="30"/>
    </row>
    <row r="5" spans="1:11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</row>
    <row r="6" spans="1:11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</row>
    <row r="7" spans="1:11" ht="42.75" customHeight="1" x14ac:dyDescent="0.2">
      <c r="A7" s="15"/>
      <c r="B7" s="28"/>
      <c r="C7" s="42"/>
      <c r="D7" s="42"/>
      <c r="E7" s="28"/>
      <c r="F7" s="42"/>
      <c r="G7" s="42"/>
      <c r="H7" s="42"/>
      <c r="I7" s="42"/>
      <c r="J7" s="42"/>
    </row>
    <row r="8" spans="1:11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</row>
    <row r="9" spans="1:11" ht="42.75" customHeight="1" x14ac:dyDescent="0.2">
      <c r="A9" s="20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46" t="s">
        <v>21</v>
      </c>
      <c r="H9" s="308" t="s">
        <v>22</v>
      </c>
      <c r="I9" s="309"/>
      <c r="J9" s="46" t="s">
        <v>23</v>
      </c>
    </row>
    <row r="10" spans="1:11" ht="42.75" customHeight="1" x14ac:dyDescent="0.2">
      <c r="A10" s="22" t="s">
        <v>14</v>
      </c>
      <c r="B10" s="23"/>
      <c r="C10" s="226" t="s">
        <v>32</v>
      </c>
      <c r="D10" s="47">
        <f>COUNTIF($K$10:$K$15,C10)*3+COUNTIF($L$10:$M$15,C10)</f>
        <v>0</v>
      </c>
      <c r="E10" s="13"/>
      <c r="F10" s="48">
        <v>0.8125</v>
      </c>
      <c r="G10" s="49" t="str">
        <f t="shared" ref="G10:G15" si="0">$C$10</f>
        <v>RAS JODOIGNE 1</v>
      </c>
      <c r="H10" s="50"/>
      <c r="I10" s="51"/>
      <c r="J10" s="52" t="str">
        <f>$C$11</f>
        <v>STANDARD DE LIEGE</v>
      </c>
    </row>
    <row r="11" spans="1:11" ht="42.75" customHeight="1" x14ac:dyDescent="0.2">
      <c r="A11" s="24" t="str">
        <f>IF(OR(A9=1,A9=2,A9=3,A9=4),"SYNTHÉTIQUE","HERBE")</f>
        <v>SYNTHÉTIQUE</v>
      </c>
      <c r="B11" s="25"/>
      <c r="C11" s="234" t="s">
        <v>108</v>
      </c>
      <c r="D11" s="55">
        <f>COUNTIF($K$10:$K$15,C11)*3+COUNTIF($L$10:$M$15,C11)</f>
        <v>0</v>
      </c>
      <c r="E11" s="10"/>
      <c r="F11" s="56">
        <f>F10+$A$4+$A$6</f>
        <v>0.83680555555555558</v>
      </c>
      <c r="G11" s="57" t="str">
        <f>$C$12</f>
        <v>VERLAINE</v>
      </c>
      <c r="H11" s="50"/>
      <c r="I11" s="51"/>
      <c r="J11" s="58" t="str">
        <f>$C$13</f>
        <v>MOUSTIER</v>
      </c>
    </row>
    <row r="12" spans="1:11" ht="42.75" customHeight="1" x14ac:dyDescent="0.2">
      <c r="A12" s="26"/>
      <c r="B12" s="27"/>
      <c r="C12" s="227" t="s">
        <v>46</v>
      </c>
      <c r="D12" s="47">
        <f>COUNTIF($K$10:$K$15,C12)*3+COUNTIF($L$10:$M$15,C12)</f>
        <v>0</v>
      </c>
      <c r="E12" s="13"/>
      <c r="F12" s="48">
        <f>F11+$A$4+$A$6</f>
        <v>0.86111111111111116</v>
      </c>
      <c r="G12" s="49" t="str">
        <f>$C$11</f>
        <v>STANDARD DE LIEGE</v>
      </c>
      <c r="H12" s="50"/>
      <c r="I12" s="51"/>
      <c r="J12" s="52" t="str">
        <f>$C$13</f>
        <v>MOUSTIER</v>
      </c>
    </row>
    <row r="13" spans="1:11" ht="42.75" customHeight="1" x14ac:dyDescent="0.2">
      <c r="A13" s="28"/>
      <c r="B13" s="29"/>
      <c r="C13" s="227" t="s">
        <v>58</v>
      </c>
      <c r="D13" s="55">
        <f>COUNTIF($K$10:$K$15,C13)*3+COUNTIF($L$10:$M$15,C13)</f>
        <v>0</v>
      </c>
      <c r="E13" s="10"/>
      <c r="F13" s="56">
        <f>F12+$A$4+$A$6</f>
        <v>0.88541666666666674</v>
      </c>
      <c r="G13" s="57" t="str">
        <f t="shared" si="0"/>
        <v>RAS JODOIGNE 1</v>
      </c>
      <c r="H13" s="50"/>
      <c r="I13" s="51"/>
      <c r="J13" s="58" t="str">
        <f>$C$12</f>
        <v>VERLAINE</v>
      </c>
    </row>
    <row r="14" spans="1:11" ht="42.75" customHeight="1" x14ac:dyDescent="0.2">
      <c r="A14" s="30"/>
      <c r="B14" s="30"/>
      <c r="C14" s="26"/>
      <c r="D14" s="26"/>
      <c r="E14" s="31"/>
      <c r="F14" s="48">
        <f>F13+$A$4+$A$6</f>
        <v>0.90972222222222232</v>
      </c>
      <c r="G14" s="49" t="str">
        <f>$C$11</f>
        <v>STANDARD DE LIEGE</v>
      </c>
      <c r="H14" s="50"/>
      <c r="I14" s="51"/>
      <c r="J14" s="52" t="str">
        <f>$C$12</f>
        <v>VERLAINE</v>
      </c>
    </row>
    <row r="15" spans="1:11" ht="42.75" customHeight="1" x14ac:dyDescent="0.2">
      <c r="A15" s="28"/>
      <c r="B15" s="28"/>
      <c r="C15" s="28"/>
      <c r="D15" s="28"/>
      <c r="E15" s="16"/>
      <c r="F15" s="262">
        <f>F14+$A$4+$A$6</f>
        <v>0.9340277777777779</v>
      </c>
      <c r="G15" s="263" t="str">
        <f t="shared" si="0"/>
        <v>RAS JODOIGNE 1</v>
      </c>
      <c r="H15" s="264"/>
      <c r="I15" s="251"/>
      <c r="J15" s="252" t="str">
        <f>$C$13</f>
        <v>MOUSTIER</v>
      </c>
    </row>
    <row r="16" spans="1:11" ht="42.75" customHeight="1" x14ac:dyDescent="0.2">
      <c r="F16" s="258">
        <f t="shared" ref="F16" si="1">F15+$A$4+$A$6</f>
        <v>0.95833333333333348</v>
      </c>
      <c r="G16" s="261" t="s">
        <v>138</v>
      </c>
      <c r="H16" s="260"/>
      <c r="I16" s="260"/>
      <c r="J16" s="261" t="s">
        <v>139</v>
      </c>
    </row>
    <row r="17" spans="1:10" ht="42.75" customHeight="1" x14ac:dyDescent="0.2">
      <c r="A17" s="272"/>
      <c r="B17" s="272"/>
      <c r="C17" s="272"/>
      <c r="D17" s="272"/>
      <c r="E17" s="272"/>
      <c r="F17" s="153"/>
      <c r="G17" s="154"/>
      <c r="H17" s="155"/>
      <c r="I17" s="155"/>
      <c r="J17" s="154"/>
    </row>
    <row r="18" spans="1:10" ht="42.75" customHeight="1" x14ac:dyDescent="0.2">
      <c r="A18" s="272"/>
      <c r="B18" s="272"/>
      <c r="C18" s="272"/>
      <c r="D18" s="272"/>
      <c r="E18" s="272"/>
      <c r="F18" s="153"/>
      <c r="G18" s="154"/>
      <c r="H18" s="155"/>
      <c r="I18" s="155"/>
      <c r="J18" s="154"/>
    </row>
    <row r="19" spans="1:10" ht="42.75" customHeight="1" x14ac:dyDescent="0.2">
      <c r="A19" s="18" t="s">
        <v>13</v>
      </c>
      <c r="B19" s="10"/>
      <c r="C19" s="305" t="s">
        <v>25</v>
      </c>
      <c r="D19" s="306"/>
      <c r="E19" s="10"/>
      <c r="F19" s="310" t="str">
        <f>C19</f>
        <v>GROUPE B</v>
      </c>
      <c r="G19" s="311"/>
      <c r="H19" s="310"/>
      <c r="I19" s="311"/>
      <c r="J19" s="310"/>
    </row>
    <row r="20" spans="1:10" ht="42.75" customHeight="1" x14ac:dyDescent="0.2">
      <c r="A20" s="196">
        <v>2</v>
      </c>
      <c r="B20" s="13"/>
      <c r="C20" s="131" t="s">
        <v>12</v>
      </c>
      <c r="D20" s="131" t="s">
        <v>19</v>
      </c>
      <c r="E20" s="13"/>
      <c r="F20" s="131" t="s">
        <v>20</v>
      </c>
      <c r="G20" s="67" t="s">
        <v>21</v>
      </c>
      <c r="H20" s="298" t="s">
        <v>22</v>
      </c>
      <c r="I20" s="299"/>
      <c r="J20" s="68" t="s">
        <v>23</v>
      </c>
    </row>
    <row r="21" spans="1:10" ht="42.75" customHeight="1" x14ac:dyDescent="0.2">
      <c r="A21" s="22" t="s">
        <v>14</v>
      </c>
      <c r="B21" s="10"/>
      <c r="C21" s="234" t="s">
        <v>62</v>
      </c>
      <c r="D21" s="55">
        <f>COUNTIF($K$25:$K$34,C21)*3+COUNTIF($L$25:$M$34,C21)</f>
        <v>0</v>
      </c>
      <c r="E21" s="10"/>
      <c r="F21" s="56">
        <v>0.8125</v>
      </c>
      <c r="G21" s="71" t="s">
        <v>62</v>
      </c>
      <c r="H21" s="70"/>
      <c r="I21" s="51"/>
      <c r="J21" s="58" t="s">
        <v>94</v>
      </c>
    </row>
    <row r="22" spans="1:10" ht="42.75" customHeight="1" x14ac:dyDescent="0.2">
      <c r="A22" s="24" t="str">
        <f>IF(OR(A20=1,A20=2,A20=3,A20=4),"SYNTHÉTIQUE","HERBE")</f>
        <v>SYNTHÉTIQUE</v>
      </c>
      <c r="B22" s="13"/>
      <c r="C22" s="235" t="s">
        <v>94</v>
      </c>
      <c r="D22" s="47">
        <f>COUNTIF($K$25:$K$34,C22)*3+COUNTIF($L$25:$M$34,C22)</f>
        <v>0</v>
      </c>
      <c r="E22" s="13"/>
      <c r="F22" s="48">
        <f t="shared" ref="F22:F27" si="2">F21+$A$4+$A$6</f>
        <v>0.83680555555555558</v>
      </c>
      <c r="G22" s="69" t="s">
        <v>44</v>
      </c>
      <c r="H22" s="70"/>
      <c r="I22" s="51"/>
      <c r="J22" s="52" t="s">
        <v>138</v>
      </c>
    </row>
    <row r="23" spans="1:10" ht="42.75" customHeight="1" x14ac:dyDescent="0.2">
      <c r="A23" s="64"/>
      <c r="B23" s="16"/>
      <c r="C23" s="165" t="s">
        <v>33</v>
      </c>
      <c r="D23" s="55">
        <f>COUNTIF($K$25:$K$34,C23)*3+COUNTIF($L$25:$M$34,C23)</f>
        <v>0</v>
      </c>
      <c r="E23" s="10"/>
      <c r="F23" s="56">
        <f t="shared" si="2"/>
        <v>0.86111111111111116</v>
      </c>
      <c r="G23" s="71" t="s">
        <v>48</v>
      </c>
      <c r="H23" s="70"/>
      <c r="I23" s="51"/>
      <c r="J23" s="58" t="s">
        <v>139</v>
      </c>
    </row>
    <row r="24" spans="1:10" ht="42.75" customHeight="1" x14ac:dyDescent="0.2">
      <c r="A24" s="30"/>
      <c r="B24" s="31"/>
      <c r="C24" s="236" t="s">
        <v>98</v>
      </c>
      <c r="D24" s="47">
        <f>COUNTIF($K$25:$K$34,C24)*3+COUNTIF($L$25:$M$34,C24)</f>
        <v>0</v>
      </c>
      <c r="E24" s="13"/>
      <c r="F24" s="48">
        <f t="shared" si="2"/>
        <v>0.88541666666666674</v>
      </c>
      <c r="G24" s="69" t="s">
        <v>94</v>
      </c>
      <c r="H24" s="70"/>
      <c r="I24" s="51"/>
      <c r="J24" s="52" t="s">
        <v>33</v>
      </c>
    </row>
    <row r="25" spans="1:10" ht="42.75" customHeight="1" x14ac:dyDescent="0.2">
      <c r="A25" s="28"/>
      <c r="B25" s="16"/>
      <c r="C25" s="234" t="s">
        <v>48</v>
      </c>
      <c r="D25" s="55">
        <f>COUNTIF($K$25:$K$34,C25)*3+COUNTIF($L$25:$M$34,C25)</f>
        <v>0</v>
      </c>
      <c r="E25" s="10"/>
      <c r="F25" s="56">
        <f t="shared" si="2"/>
        <v>0.90972222222222232</v>
      </c>
      <c r="G25" s="71" t="s">
        <v>138</v>
      </c>
      <c r="H25" s="70"/>
      <c r="I25" s="51"/>
      <c r="J25" s="58" t="s">
        <v>48</v>
      </c>
    </row>
    <row r="26" spans="1:10" ht="42.75" customHeight="1" x14ac:dyDescent="0.2">
      <c r="A26" s="30"/>
      <c r="B26" s="30"/>
      <c r="C26" s="90"/>
      <c r="D26" s="91"/>
      <c r="E26" s="31"/>
      <c r="F26" s="249">
        <f t="shared" si="2"/>
        <v>0.9340277777777779</v>
      </c>
      <c r="G26" s="256" t="s">
        <v>62</v>
      </c>
      <c r="H26" s="250"/>
      <c r="I26" s="251"/>
      <c r="J26" s="257" t="s">
        <v>33</v>
      </c>
    </row>
    <row r="27" spans="1:10" ht="42.75" customHeight="1" x14ac:dyDescent="0.2">
      <c r="A27" s="32"/>
      <c r="B27" s="37"/>
      <c r="C27" s="300"/>
      <c r="D27" s="301"/>
      <c r="E27" s="37"/>
      <c r="F27" s="265">
        <f t="shared" si="2"/>
        <v>0.95833333333333348</v>
      </c>
      <c r="G27" s="259" t="s">
        <v>94</v>
      </c>
      <c r="H27" s="260"/>
      <c r="I27" s="260"/>
      <c r="J27" s="259" t="s">
        <v>48</v>
      </c>
    </row>
    <row r="28" spans="1:10" ht="42.75" customHeight="1" x14ac:dyDescent="0.2">
      <c r="A28" s="270"/>
      <c r="B28" s="157"/>
      <c r="C28" s="149"/>
      <c r="D28" s="149"/>
      <c r="E28" s="157"/>
      <c r="F28" s="153"/>
      <c r="G28" s="154"/>
      <c r="H28" s="155"/>
      <c r="I28" s="155"/>
      <c r="J28" s="154"/>
    </row>
    <row r="29" spans="1:10" ht="42.75" customHeight="1" x14ac:dyDescent="0.2">
      <c r="A29" s="156"/>
      <c r="B29" s="157"/>
      <c r="C29" s="150"/>
      <c r="D29" s="152"/>
      <c r="E29" s="157"/>
      <c r="F29" s="153"/>
      <c r="G29" s="154"/>
      <c r="H29" s="155"/>
      <c r="I29" s="155"/>
      <c r="J29" s="154"/>
    </row>
    <row r="30" spans="1:10" ht="42.75" customHeight="1" x14ac:dyDescent="0.2">
      <c r="A30" s="271"/>
      <c r="B30" s="157"/>
      <c r="C30" s="150"/>
      <c r="D30" s="152"/>
      <c r="E30" s="157"/>
      <c r="F30" s="153"/>
      <c r="G30" s="154"/>
      <c r="H30" s="155"/>
      <c r="I30" s="155"/>
      <c r="J30" s="154"/>
    </row>
  </sheetData>
  <mergeCells count="9">
    <mergeCell ref="H20:I20"/>
    <mergeCell ref="C27:D27"/>
    <mergeCell ref="A1:A2"/>
    <mergeCell ref="C1:E1"/>
    <mergeCell ref="C8:D8"/>
    <mergeCell ref="F8:J8"/>
    <mergeCell ref="H9:I9"/>
    <mergeCell ref="C19:D19"/>
    <mergeCell ref="F19:J19"/>
  </mergeCells>
  <pageMargins left="0.74803149606299213" right="0.74803149606299213" top="0.98425196850393704" bottom="0.98425196850393704" header="0.51181102362204722" footer="0.51181102362204722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42"/>
  <sheetViews>
    <sheetView showGridLines="0" topLeftCell="A16" zoomScale="55" zoomScaleNormal="55" workbookViewId="0">
      <selection activeCell="B8" sqref="B8"/>
    </sheetView>
  </sheetViews>
  <sheetFormatPr defaultColWidth="12.19921875" defaultRowHeight="18" customHeight="1" x14ac:dyDescent="0.2"/>
  <cols>
    <col min="1" max="1" width="19.19921875" style="36" customWidth="1"/>
    <col min="2" max="2" width="6.09765625" style="36" customWidth="1"/>
    <col min="3" max="3" width="19.19921875" style="36" customWidth="1"/>
    <col min="4" max="4" width="7" style="36" customWidth="1"/>
    <col min="5" max="5" width="6.59765625" style="36" customWidth="1"/>
    <col min="6" max="7" width="19.19921875" style="36" customWidth="1"/>
    <col min="8" max="9" width="6.19921875" style="36" customWidth="1"/>
    <col min="10" max="10" width="19.19921875" style="36" customWidth="1"/>
    <col min="11" max="13" width="19.19921875" style="36" hidden="1" customWidth="1"/>
    <col min="14" max="256" width="12.19921875" style="36" customWidth="1"/>
  </cols>
  <sheetData>
    <row r="1" spans="1:13" ht="42.75" customHeight="1" x14ac:dyDescent="0.2">
      <c r="A1" s="296" t="s">
        <v>15</v>
      </c>
      <c r="B1" s="10"/>
      <c r="C1" s="303">
        <f>'ÉQUIPES_PARTICIPANTS - Tableau '!B2</f>
        <v>41777</v>
      </c>
      <c r="D1" s="304"/>
      <c r="E1" s="304"/>
      <c r="F1" s="5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302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15"/>
      <c r="B7" s="28"/>
      <c r="C7" s="42"/>
      <c r="D7" s="42"/>
      <c r="E7" s="28"/>
      <c r="F7" s="42"/>
      <c r="G7" s="42"/>
      <c r="H7" s="42"/>
      <c r="I7" s="42"/>
      <c r="J7" s="42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44"/>
      <c r="L8" s="44"/>
      <c r="M8" s="44"/>
    </row>
    <row r="9" spans="1:13" ht="42.75" customHeight="1" x14ac:dyDescent="0.2">
      <c r="A9" s="20">
        <v>1</v>
      </c>
      <c r="B9" s="21"/>
      <c r="C9" s="45" t="s">
        <v>12</v>
      </c>
      <c r="D9" s="45" t="s">
        <v>19</v>
      </c>
      <c r="E9" s="10"/>
      <c r="F9" s="45" t="s">
        <v>20</v>
      </c>
      <c r="G9" s="46" t="s">
        <v>21</v>
      </c>
      <c r="H9" s="308" t="s">
        <v>22</v>
      </c>
      <c r="I9" s="309"/>
      <c r="J9" s="46" t="s">
        <v>23</v>
      </c>
      <c r="K9" s="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4" t="str">
        <f>'ÉQUIPES_PARTICIPANTS - Tableau '!B4</f>
        <v>RAS JODOIGNE 1</v>
      </c>
      <c r="D10" s="47">
        <f>COUNTIF($K$10:$K$15,C10)*3+COUNTIF($L$10:$M$15,C10)</f>
        <v>0</v>
      </c>
      <c r="E10" s="13"/>
      <c r="F10" s="48">
        <v>41364.458333333336</v>
      </c>
      <c r="G10" s="49" t="str">
        <f t="shared" ref="G10:G15" si="0">$C$10</f>
        <v>RAS JODOIGNE 1</v>
      </c>
      <c r="H10" s="50"/>
      <c r="I10" s="51"/>
      <c r="J10" s="52" t="str">
        <f>$C$11</f>
        <v xml:space="preserve">BOSSIERE </v>
      </c>
      <c r="K10" s="53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 x14ac:dyDescent="0.2">
      <c r="A11" s="24" t="str">
        <f>IF(OR(A9=1,A9=2,A9=3,A9=4),"SYNTHÉTIQUE","HERBE")</f>
        <v>SYNTHÉTIQUE</v>
      </c>
      <c r="B11" s="25"/>
      <c r="C11" s="17" t="str">
        <f>'ÉQUIPES_PARTICIPANTS - Tableau '!B5</f>
        <v xml:space="preserve">BOSSIERE </v>
      </c>
      <c r="D11" s="55">
        <f>COUNTIF($K$10:$K$15,C11)*3+COUNTIF($L$10:$M$15,C11)</f>
        <v>0</v>
      </c>
      <c r="E11" s="10"/>
      <c r="F11" s="56">
        <f>F10+$A$4+$A$6</f>
        <v>41364.475694444445</v>
      </c>
      <c r="G11" s="57" t="str">
        <f>$C$12</f>
        <v>LA HULPE</v>
      </c>
      <c r="H11" s="50"/>
      <c r="I11" s="51"/>
      <c r="J11" s="58" t="str">
        <f>$C$13</f>
        <v xml:space="preserve">VERLAINE </v>
      </c>
      <c r="K11" s="59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4" t="str">
        <f>'ÉQUIPES_PARTICIPANTS - Tableau '!B6</f>
        <v>LA HULPE</v>
      </c>
      <c r="D12" s="47">
        <f>COUNTIF($K$10:$K$15,C12)*3+COUNTIF($L$10:$M$15,C12)</f>
        <v>0</v>
      </c>
      <c r="E12" s="13"/>
      <c r="F12" s="48">
        <f>F11+$A$4+$A$6</f>
        <v>41364.493055555555</v>
      </c>
      <c r="G12" s="49" t="str">
        <f>$C$11</f>
        <v xml:space="preserve">BOSSIERE </v>
      </c>
      <c r="H12" s="50"/>
      <c r="I12" s="51"/>
      <c r="J12" s="52" t="str">
        <f>$C$13</f>
        <v xml:space="preserve">VERLAINE </v>
      </c>
      <c r="K12" s="53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7" t="str">
        <f>'ÉQUIPES_PARTICIPANTS - Tableau '!B7</f>
        <v xml:space="preserve">VERLAINE </v>
      </c>
      <c r="D13" s="55">
        <f>COUNTIF($K$10:$K$15,C13)*3+COUNTIF($L$10:$M$15,C13)</f>
        <v>0</v>
      </c>
      <c r="E13" s="10"/>
      <c r="F13" s="56">
        <f>F12+$A$4+$A$6</f>
        <v>41364.510416666664</v>
      </c>
      <c r="G13" s="57" t="str">
        <f t="shared" si="0"/>
        <v>RAS JODOIGNE 1</v>
      </c>
      <c r="H13" s="50"/>
      <c r="I13" s="51"/>
      <c r="J13" s="58" t="str">
        <f>$C$12</f>
        <v>LA HULPE</v>
      </c>
      <c r="K13" s="59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41364.527777777774</v>
      </c>
      <c r="G14" s="49" t="str">
        <f>$C$11</f>
        <v xml:space="preserve">BOSSIERE </v>
      </c>
      <c r="H14" s="50"/>
      <c r="I14" s="51"/>
      <c r="J14" s="52" t="str">
        <f>$C$12</f>
        <v>LA HULPE</v>
      </c>
      <c r="K14" s="53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41364.545138888883</v>
      </c>
      <c r="G15" s="57" t="str">
        <f t="shared" si="0"/>
        <v>RAS JODOIGNE 1</v>
      </c>
      <c r="H15" s="50"/>
      <c r="I15" s="51"/>
      <c r="J15" s="58" t="str">
        <f>$C$13</f>
        <v xml:space="preserve">VERLAINE </v>
      </c>
      <c r="K15" s="59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61"/>
      <c r="L16" s="61"/>
      <c r="M16" s="62"/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44"/>
      <c r="L17" s="44"/>
      <c r="M17" s="44"/>
    </row>
    <row r="18" spans="1:13" ht="42.75" customHeight="1" x14ac:dyDescent="0.2">
      <c r="A18" s="20">
        <v>2</v>
      </c>
      <c r="B18" s="13"/>
      <c r="C18" s="45" t="s">
        <v>12</v>
      </c>
      <c r="D18" s="45" t="s">
        <v>19</v>
      </c>
      <c r="E18" s="13"/>
      <c r="F18" s="45" t="s">
        <v>20</v>
      </c>
      <c r="G18" s="46" t="s">
        <v>21</v>
      </c>
      <c r="H18" s="308" t="s">
        <v>22</v>
      </c>
      <c r="I18" s="309"/>
      <c r="J18" s="46" t="s">
        <v>23</v>
      </c>
      <c r="K18" s="45" t="s">
        <v>24</v>
      </c>
      <c r="L18" s="44"/>
      <c r="M18" s="44"/>
    </row>
    <row r="19" spans="1:13" ht="42.75" customHeight="1" x14ac:dyDescent="0.2">
      <c r="A19" s="22" t="s">
        <v>14</v>
      </c>
      <c r="B19" s="10"/>
      <c r="C19" s="17" t="str">
        <f>'ÉQUIPES_PARTICIPANTS - Tableau '!B8</f>
        <v>RAS JODOIGNE 2</v>
      </c>
      <c r="D19" s="55">
        <f>COUNTIF($K$19:$K$24,C19)*3+COUNTIF($L$19:$M$24,C19)</f>
        <v>0</v>
      </c>
      <c r="E19" s="10"/>
      <c r="F19" s="56">
        <v>41364.458333333336</v>
      </c>
      <c r="G19" s="57" t="str">
        <f t="shared" ref="G19:G24" si="4">$C$19</f>
        <v>RAS JODOIGNE 2</v>
      </c>
      <c r="H19" s="50"/>
      <c r="I19" s="51"/>
      <c r="J19" s="58" t="str">
        <f>$C$20</f>
        <v xml:space="preserve">VILLERS </v>
      </c>
      <c r="K19" s="59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 x14ac:dyDescent="0.2">
      <c r="A20" s="63" t="str">
        <f>IF(OR(A18=1,A18=2,A18=3,A18=4),"SYNTHÉTIQUE","HERBE")</f>
        <v>SYNTHÉTIQUE</v>
      </c>
      <c r="B20" s="13"/>
      <c r="C20" s="14" t="str">
        <f>'ÉQUIPES_PARTICIPANTS - Tableau '!B9</f>
        <v xml:space="preserve">VILLERS </v>
      </c>
      <c r="D20" s="47">
        <f>COUNTIF($K$19:$K$24,C20)*3+COUNTIF($L$19:$M$24,C20)</f>
        <v>0</v>
      </c>
      <c r="E20" s="13"/>
      <c r="F20" s="48">
        <f>F19+$A$4+$A$6</f>
        <v>41364.475694444445</v>
      </c>
      <c r="G20" s="49" t="str">
        <f>$C$21</f>
        <v>LA RHODIENNE</v>
      </c>
      <c r="H20" s="50"/>
      <c r="I20" s="51"/>
      <c r="J20" s="52" t="str">
        <f>$C$22</f>
        <v>AISCHE</v>
      </c>
      <c r="K20" s="53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 x14ac:dyDescent="0.2">
      <c r="A21" s="64"/>
      <c r="B21" s="16"/>
      <c r="C21" s="17" t="str">
        <f>'ÉQUIPES_PARTICIPANTS - Tableau '!B10</f>
        <v>LA RHODIENNE</v>
      </c>
      <c r="D21" s="55">
        <f>COUNTIF($K$19:$K$24,C21)*3+COUNTIF($L$19:$M$24,C21)</f>
        <v>0</v>
      </c>
      <c r="E21" s="10"/>
      <c r="F21" s="56">
        <f>F20+$A$4+$A$6</f>
        <v>41364.493055555555</v>
      </c>
      <c r="G21" s="57" t="str">
        <f>$C$20</f>
        <v xml:space="preserve">VILLERS </v>
      </c>
      <c r="H21" s="50"/>
      <c r="I21" s="51"/>
      <c r="J21" s="58" t="str">
        <f>$C$22</f>
        <v>AISCHE</v>
      </c>
      <c r="K21" s="59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 x14ac:dyDescent="0.2">
      <c r="A22" s="30"/>
      <c r="B22" s="31"/>
      <c r="C22" s="14" t="str">
        <f>'ÉQUIPES_PARTICIPANTS - Tableau '!B11</f>
        <v>AISCHE</v>
      </c>
      <c r="D22" s="47">
        <f>COUNTIF($K$19:$K$24,C22)*3+COUNTIF($L$19:$M$24,C22)</f>
        <v>0</v>
      </c>
      <c r="E22" s="13"/>
      <c r="F22" s="48">
        <f>F21+$A$4+$A$6</f>
        <v>41364.510416666664</v>
      </c>
      <c r="G22" s="49" t="str">
        <f t="shared" si="4"/>
        <v>RAS JODOIGNE 2</v>
      </c>
      <c r="H22" s="50"/>
      <c r="I22" s="51"/>
      <c r="J22" s="52" t="str">
        <f>$C$21</f>
        <v>LA RHODIENNE</v>
      </c>
      <c r="K22" s="53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 x14ac:dyDescent="0.2">
      <c r="A23" s="28"/>
      <c r="B23" s="28"/>
      <c r="C23" s="64"/>
      <c r="D23" s="64"/>
      <c r="E23" s="16"/>
      <c r="F23" s="56">
        <f>F22+$A$4+$A$6</f>
        <v>41364.527777777774</v>
      </c>
      <c r="G23" s="57" t="str">
        <f>$C$20</f>
        <v xml:space="preserve">VILLERS </v>
      </c>
      <c r="H23" s="50"/>
      <c r="I23" s="51"/>
      <c r="J23" s="58" t="str">
        <f>$C$21</f>
        <v>LA RHODIENNE</v>
      </c>
      <c r="K23" s="59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 x14ac:dyDescent="0.2">
      <c r="A24" s="30"/>
      <c r="B24" s="30"/>
      <c r="C24" s="30"/>
      <c r="D24" s="30"/>
      <c r="E24" s="31"/>
      <c r="F24" s="48">
        <f>F23+$A$4+$A$6</f>
        <v>41364.545138888883</v>
      </c>
      <c r="G24" s="49" t="str">
        <f t="shared" si="4"/>
        <v>RAS JODOIGNE 2</v>
      </c>
      <c r="H24" s="50"/>
      <c r="I24" s="51"/>
      <c r="J24" s="52" t="str">
        <f>$C$22</f>
        <v>AISCHE</v>
      </c>
      <c r="K24" s="53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5"/>
      <c r="L25" s="15"/>
      <c r="M25" s="65"/>
    </row>
    <row r="26" spans="1:13" ht="42.75" customHeight="1" x14ac:dyDescent="0.2">
      <c r="A26" s="18" t="s">
        <v>13</v>
      </c>
      <c r="B26" s="13"/>
      <c r="C26" s="305" t="s">
        <v>26</v>
      </c>
      <c r="D26" s="306"/>
      <c r="E26" s="13"/>
      <c r="F26" s="305" t="str">
        <f>C26</f>
        <v>GROUPE C</v>
      </c>
      <c r="G26" s="307"/>
      <c r="H26" s="305"/>
      <c r="I26" s="307"/>
      <c r="J26" s="305"/>
      <c r="K26" s="44"/>
      <c r="L26" s="44"/>
      <c r="M26" s="44"/>
    </row>
    <row r="27" spans="1:13" ht="42.75" customHeight="1" x14ac:dyDescent="0.2">
      <c r="A27" s="20">
        <v>3</v>
      </c>
      <c r="B27" s="10"/>
      <c r="C27" s="45" t="s">
        <v>12</v>
      </c>
      <c r="D27" s="45" t="s">
        <v>19</v>
      </c>
      <c r="E27" s="10"/>
      <c r="F27" s="45" t="s">
        <v>20</v>
      </c>
      <c r="G27" s="46" t="s">
        <v>21</v>
      </c>
      <c r="H27" s="308" t="s">
        <v>22</v>
      </c>
      <c r="I27" s="309"/>
      <c r="J27" s="46" t="s">
        <v>23</v>
      </c>
      <c r="K27" s="45" t="s">
        <v>24</v>
      </c>
      <c r="L27" s="44"/>
      <c r="M27" s="44"/>
    </row>
    <row r="28" spans="1:13" ht="42.75" customHeight="1" x14ac:dyDescent="0.2">
      <c r="A28" s="22" t="s">
        <v>14</v>
      </c>
      <c r="B28" s="13"/>
      <c r="C28" s="14" t="str">
        <f>'ÉQUIPES_PARTICIPANTS - Tableau '!B12</f>
        <v>JONGHOEGAARDEN</v>
      </c>
      <c r="D28" s="47">
        <f>COUNTIF($K$28:$K$33,C28)*3+COUNTIF($L$28:$M$33,C28)</f>
        <v>0</v>
      </c>
      <c r="E28" s="13"/>
      <c r="F28" s="48">
        <v>41364.458333333336</v>
      </c>
      <c r="G28" s="49" t="str">
        <f t="shared" ref="G28:G33" si="8">$C$28</f>
        <v>JONGHOEGAARDEN</v>
      </c>
      <c r="H28" s="50"/>
      <c r="I28" s="51"/>
      <c r="J28" s="52" t="str">
        <f>$C$29</f>
        <v xml:space="preserve">FC LEOPOLD </v>
      </c>
      <c r="K28" s="53" t="str">
        <f t="shared" ref="K28:K33" si="9">IF(AND($H28=$I28,AND(NOT(ISBLANK($I28)),NOT(ISBLANK($I28)))),"ÉGALITÉ",IF($H28&lt;$I28,$J28,IF($H28&gt;$I28,$G28,"/")))</f>
        <v>/</v>
      </c>
      <c r="L28" s="54" t="str">
        <f t="shared" ref="L28:L33" si="10">IF($K28="ÉGALITÉ",$G28,"/")</f>
        <v>/</v>
      </c>
      <c r="M28" s="54" t="str">
        <f t="shared" ref="M28:M33" si="11">IF($K28="ÉGALITÉ",$J28,"/")</f>
        <v>/</v>
      </c>
    </row>
    <row r="29" spans="1:13" ht="42.75" customHeight="1" x14ac:dyDescent="0.2">
      <c r="A29" s="24" t="str">
        <f>IF(OR(A27=1,A27=2,A27=3,A27=4),"SYNTHÉTIQUE","HERBE")</f>
        <v>SYNTHÉTIQUE</v>
      </c>
      <c r="B29" s="10"/>
      <c r="C29" s="17" t="str">
        <f>'ÉQUIPES_PARTICIPANTS - Tableau '!B13</f>
        <v xml:space="preserve">FC LEOPOLD </v>
      </c>
      <c r="D29" s="55">
        <f>COUNTIF($K$28:$K$33,C29)*3+COUNTIF($L$28:$M$33,C29)</f>
        <v>0</v>
      </c>
      <c r="E29" s="10"/>
      <c r="F29" s="56">
        <f>F28+$A$4+$A$6</f>
        <v>41364.475694444445</v>
      </c>
      <c r="G29" s="57" t="str">
        <f>$C$30</f>
        <v>ORP</v>
      </c>
      <c r="H29" s="50"/>
      <c r="I29" s="51"/>
      <c r="J29" s="58" t="str">
        <f>$C$31</f>
        <v>GRAND LEEZ</v>
      </c>
      <c r="K29" s="59" t="str">
        <f t="shared" si="9"/>
        <v>/</v>
      </c>
      <c r="L29" s="60" t="str">
        <f t="shared" si="10"/>
        <v>/</v>
      </c>
      <c r="M29" s="60" t="str">
        <f t="shared" si="11"/>
        <v>/</v>
      </c>
    </row>
    <row r="30" spans="1:13" ht="42.75" customHeight="1" x14ac:dyDescent="0.2">
      <c r="A30" s="26"/>
      <c r="B30" s="31"/>
      <c r="C30" s="14" t="str">
        <f>'ÉQUIPES_PARTICIPANTS - Tableau '!B14</f>
        <v>ORP</v>
      </c>
      <c r="D30" s="47">
        <f>COUNTIF($K$28:$K$33,C30)*3+COUNTIF($L$28:$M$33,C30)</f>
        <v>0</v>
      </c>
      <c r="E30" s="13"/>
      <c r="F30" s="48">
        <f>F29+$A$4+$A$6</f>
        <v>41364.493055555555</v>
      </c>
      <c r="G30" s="49" t="str">
        <f>$C$29</f>
        <v xml:space="preserve">FC LEOPOLD </v>
      </c>
      <c r="H30" s="50"/>
      <c r="I30" s="51"/>
      <c r="J30" s="52" t="str">
        <f>$C$31</f>
        <v>GRAND LEEZ</v>
      </c>
      <c r="K30" s="53" t="str">
        <f t="shared" si="9"/>
        <v>/</v>
      </c>
      <c r="L30" s="54" t="str">
        <f t="shared" si="10"/>
        <v>/</v>
      </c>
      <c r="M30" s="54" t="str">
        <f t="shared" si="11"/>
        <v>/</v>
      </c>
    </row>
    <row r="31" spans="1:13" ht="42.75" customHeight="1" x14ac:dyDescent="0.2">
      <c r="A31" s="28"/>
      <c r="B31" s="16"/>
      <c r="C31" s="17" t="str">
        <f>'ÉQUIPES_PARTICIPANTS - Tableau '!B15</f>
        <v>GRAND LEEZ</v>
      </c>
      <c r="D31" s="55">
        <f>COUNTIF($K$28:$K$33,C31)*3+COUNTIF($L$28:$M$33,C31)</f>
        <v>0</v>
      </c>
      <c r="E31" s="10"/>
      <c r="F31" s="56">
        <f>F30+$A$4+$A$6</f>
        <v>41364.510416666664</v>
      </c>
      <c r="G31" s="57" t="str">
        <f t="shared" si="8"/>
        <v>JONGHOEGAARDEN</v>
      </c>
      <c r="H31" s="50"/>
      <c r="I31" s="51"/>
      <c r="J31" s="58" t="str">
        <f>$C$30</f>
        <v>ORP</v>
      </c>
      <c r="K31" s="59" t="str">
        <f t="shared" si="9"/>
        <v>/</v>
      </c>
      <c r="L31" s="60" t="str">
        <f t="shared" si="10"/>
        <v>/</v>
      </c>
      <c r="M31" s="60" t="str">
        <f t="shared" si="11"/>
        <v>/</v>
      </c>
    </row>
    <row r="32" spans="1:13" ht="42.75" customHeight="1" x14ac:dyDescent="0.2">
      <c r="A32" s="30"/>
      <c r="B32" s="30"/>
      <c r="C32" s="26"/>
      <c r="D32" s="26"/>
      <c r="E32" s="31"/>
      <c r="F32" s="48">
        <f>F31+$A$4+$A$6</f>
        <v>41364.527777777774</v>
      </c>
      <c r="G32" s="49" t="str">
        <f>$C$29</f>
        <v xml:space="preserve">FC LEOPOLD </v>
      </c>
      <c r="H32" s="50"/>
      <c r="I32" s="51"/>
      <c r="J32" s="52" t="str">
        <f>$C$30</f>
        <v>ORP</v>
      </c>
      <c r="K32" s="53" t="str">
        <f t="shared" si="9"/>
        <v>/</v>
      </c>
      <c r="L32" s="54" t="str">
        <f t="shared" si="10"/>
        <v>/</v>
      </c>
      <c r="M32" s="54" t="str">
        <f t="shared" si="11"/>
        <v>/</v>
      </c>
    </row>
    <row r="33" spans="1:13" ht="42.75" customHeight="1" x14ac:dyDescent="0.2">
      <c r="A33" s="28"/>
      <c r="B33" s="28"/>
      <c r="C33" s="28"/>
      <c r="D33" s="28"/>
      <c r="E33" s="16"/>
      <c r="F33" s="56">
        <f>F32+$A$4+$A$6</f>
        <v>41364.545138888883</v>
      </c>
      <c r="G33" s="57" t="str">
        <f t="shared" si="8"/>
        <v>JONGHOEGAARDEN</v>
      </c>
      <c r="H33" s="50"/>
      <c r="I33" s="51"/>
      <c r="J33" s="58" t="str">
        <f>$C$31</f>
        <v>GRAND LEEZ</v>
      </c>
      <c r="K33" s="59" t="str">
        <f t="shared" si="9"/>
        <v>/</v>
      </c>
      <c r="L33" s="60" t="str">
        <f t="shared" si="10"/>
        <v>/</v>
      </c>
      <c r="M33" s="60" t="str">
        <f t="shared" si="11"/>
        <v>/</v>
      </c>
    </row>
    <row r="34" spans="1:13" ht="42.75" customHeight="1" x14ac:dyDescent="0.2">
      <c r="A34" s="30"/>
      <c r="B34" s="30"/>
      <c r="C34" s="30"/>
      <c r="D34" s="30"/>
      <c r="E34" s="30"/>
      <c r="F34" s="26"/>
      <c r="G34" s="26"/>
      <c r="H34" s="26"/>
      <c r="I34" s="26"/>
      <c r="J34" s="26"/>
      <c r="K34" s="61"/>
      <c r="L34" s="61"/>
      <c r="M34" s="62"/>
    </row>
    <row r="35" spans="1:13" ht="42.75" customHeight="1" x14ac:dyDescent="0.2">
      <c r="A35" s="266"/>
      <c r="B35" s="148"/>
      <c r="C35" s="314"/>
      <c r="D35" s="315"/>
      <c r="E35" s="148"/>
      <c r="F35" s="314"/>
      <c r="G35" s="314"/>
      <c r="H35" s="314"/>
      <c r="I35" s="314"/>
      <c r="J35" s="314"/>
      <c r="K35" s="144"/>
      <c r="L35" s="44"/>
      <c r="M35" s="44"/>
    </row>
    <row r="36" spans="1:13" ht="42.75" customHeight="1" x14ac:dyDescent="0.2">
      <c r="A36" s="267"/>
      <c r="B36" s="148"/>
      <c r="C36" s="268"/>
      <c r="D36" s="268"/>
      <c r="E36" s="148"/>
      <c r="F36" s="268"/>
      <c r="G36" s="268"/>
      <c r="H36" s="312"/>
      <c r="I36" s="313"/>
      <c r="J36" s="268"/>
      <c r="K36" s="145" t="s">
        <v>24</v>
      </c>
      <c r="L36" s="44"/>
      <c r="M36" s="44"/>
    </row>
    <row r="37" spans="1:13" ht="42.75" customHeight="1" x14ac:dyDescent="0.2">
      <c r="A37" s="266"/>
      <c r="B37" s="148"/>
      <c r="C37" s="151"/>
      <c r="D37" s="152"/>
      <c r="E37" s="148"/>
      <c r="F37" s="153"/>
      <c r="G37" s="154"/>
      <c r="H37" s="155"/>
      <c r="I37" s="155"/>
      <c r="J37" s="154"/>
      <c r="K37" s="147" t="str">
        <f t="shared" ref="K37:K42" si="12">IF(AND($H37=$I37,AND(NOT(ISBLANK($I37)),NOT(ISBLANK($I37)))),"ÉGALITÉ",IF($H37&lt;$I37,$J37,IF($H37&gt;$I37,$G37,"/")))</f>
        <v>/</v>
      </c>
      <c r="L37" s="60" t="str">
        <f t="shared" ref="L37:L42" si="13">IF($K37="ÉGALITÉ",$G37,"/")</f>
        <v>/</v>
      </c>
      <c r="M37" s="60" t="str">
        <f t="shared" ref="M37:M42" si="14">IF($K37="ÉGALITÉ",$J37,"/")</f>
        <v>/</v>
      </c>
    </row>
    <row r="38" spans="1:13" ht="42.75" customHeight="1" x14ac:dyDescent="0.2">
      <c r="A38" s="269"/>
      <c r="B38" s="148"/>
      <c r="C38" s="151"/>
      <c r="D38" s="152"/>
      <c r="E38" s="148"/>
      <c r="F38" s="153"/>
      <c r="G38" s="154"/>
      <c r="H38" s="155"/>
      <c r="I38" s="155"/>
      <c r="J38" s="154"/>
      <c r="K38" s="146" t="str">
        <f t="shared" si="12"/>
        <v>/</v>
      </c>
      <c r="L38" s="54" t="str">
        <f t="shared" si="13"/>
        <v>/</v>
      </c>
      <c r="M38" s="54" t="str">
        <f t="shared" si="14"/>
        <v>/</v>
      </c>
    </row>
    <row r="39" spans="1:13" ht="42.75" customHeight="1" x14ac:dyDescent="0.2">
      <c r="A39" s="148"/>
      <c r="B39" s="148"/>
      <c r="C39" s="151"/>
      <c r="D39" s="152"/>
      <c r="E39" s="148"/>
      <c r="F39" s="153"/>
      <c r="G39" s="154"/>
      <c r="H39" s="155"/>
      <c r="I39" s="155"/>
      <c r="J39" s="154"/>
      <c r="K39" s="147" t="str">
        <f t="shared" si="12"/>
        <v>/</v>
      </c>
      <c r="L39" s="60" t="str">
        <f t="shared" si="13"/>
        <v>/</v>
      </c>
      <c r="M39" s="60" t="str">
        <f t="shared" si="14"/>
        <v>/</v>
      </c>
    </row>
    <row r="40" spans="1:13" ht="42.75" customHeight="1" x14ac:dyDescent="0.2">
      <c r="A40" s="148"/>
      <c r="B40" s="148"/>
      <c r="C40" s="151"/>
      <c r="D40" s="152"/>
      <c r="E40" s="148"/>
      <c r="F40" s="153"/>
      <c r="G40" s="154"/>
      <c r="H40" s="155"/>
      <c r="I40" s="155"/>
      <c r="J40" s="154"/>
      <c r="K40" s="146" t="str">
        <f t="shared" si="12"/>
        <v>/</v>
      </c>
      <c r="L40" s="54" t="str">
        <f t="shared" si="13"/>
        <v>/</v>
      </c>
      <c r="M40" s="54" t="str">
        <f t="shared" si="14"/>
        <v>/</v>
      </c>
    </row>
    <row r="41" spans="1:13" ht="42.75" customHeight="1" x14ac:dyDescent="0.2">
      <c r="A41" s="148"/>
      <c r="B41" s="148"/>
      <c r="C41" s="148"/>
      <c r="D41" s="148"/>
      <c r="E41" s="148"/>
      <c r="F41" s="153"/>
      <c r="G41" s="154"/>
      <c r="H41" s="155"/>
      <c r="I41" s="155"/>
      <c r="J41" s="154"/>
      <c r="K41" s="147" t="str">
        <f t="shared" si="12"/>
        <v>/</v>
      </c>
      <c r="L41" s="60" t="str">
        <f t="shared" si="13"/>
        <v>/</v>
      </c>
      <c r="M41" s="60" t="str">
        <f t="shared" si="14"/>
        <v>/</v>
      </c>
    </row>
    <row r="42" spans="1:13" ht="42.75" customHeight="1" x14ac:dyDescent="0.2">
      <c r="A42" s="148"/>
      <c r="B42" s="148"/>
      <c r="C42" s="148"/>
      <c r="D42" s="148"/>
      <c r="E42" s="148"/>
      <c r="F42" s="153"/>
      <c r="G42" s="154"/>
      <c r="H42" s="155"/>
      <c r="I42" s="155"/>
      <c r="J42" s="154"/>
      <c r="K42" s="146" t="str">
        <f t="shared" si="12"/>
        <v>/</v>
      </c>
      <c r="L42" s="54" t="str">
        <f t="shared" si="13"/>
        <v>/</v>
      </c>
      <c r="M42" s="54" t="str">
        <f t="shared" si="14"/>
        <v>/</v>
      </c>
    </row>
  </sheetData>
  <mergeCells count="14">
    <mergeCell ref="A1:A2"/>
    <mergeCell ref="C1:E1"/>
    <mergeCell ref="C8:D8"/>
    <mergeCell ref="C26:D26"/>
    <mergeCell ref="C35:D35"/>
    <mergeCell ref="C17:D17"/>
    <mergeCell ref="F8:J8"/>
    <mergeCell ref="H9:I9"/>
    <mergeCell ref="H27:I27"/>
    <mergeCell ref="F26:J26"/>
    <mergeCell ref="H36:I36"/>
    <mergeCell ref="F35:J35"/>
    <mergeCell ref="H18:I18"/>
    <mergeCell ref="F17:J17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45"/>
  <sheetViews>
    <sheetView showGridLines="0" topLeftCell="F6" zoomScale="55" zoomScaleNormal="55" workbookViewId="0">
      <selection activeCell="E36" sqref="E36"/>
    </sheetView>
  </sheetViews>
  <sheetFormatPr defaultColWidth="12.19921875" defaultRowHeight="18" customHeight="1" x14ac:dyDescent="0.2"/>
  <cols>
    <col min="1" max="1" width="19.19921875" style="66" customWidth="1"/>
    <col min="2" max="2" width="6.09765625" style="66" customWidth="1"/>
    <col min="3" max="3" width="19.19921875" style="66" customWidth="1"/>
    <col min="4" max="4" width="7" style="66" customWidth="1"/>
    <col min="5" max="5" width="6.59765625" style="66" customWidth="1"/>
    <col min="6" max="7" width="19.19921875" style="66" customWidth="1"/>
    <col min="8" max="9" width="6.19921875" style="66" customWidth="1"/>
    <col min="10" max="10" width="19.19921875" style="66" customWidth="1"/>
    <col min="11" max="13" width="19.19921875" style="66" hidden="1" customWidth="1"/>
    <col min="14" max="256" width="12.19921875" style="66" customWidth="1"/>
  </cols>
  <sheetData>
    <row r="1" spans="1:13" ht="42.75" customHeight="1" x14ac:dyDescent="0.2">
      <c r="A1" s="296" t="s">
        <v>28</v>
      </c>
      <c r="B1" s="5"/>
      <c r="C1" s="318">
        <f>'ÉQUIPES_PARTICIPANTS - Tableau '!C2</f>
        <v>41777</v>
      </c>
      <c r="D1" s="319"/>
      <c r="E1" s="320"/>
      <c r="F1" s="28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297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144"/>
      <c r="L8" s="44"/>
      <c r="M8" s="44"/>
    </row>
    <row r="9" spans="1:13" ht="42.75" customHeight="1" x14ac:dyDescent="0.2">
      <c r="A9" s="20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46" t="s">
        <v>21</v>
      </c>
      <c r="H9" s="308" t="s">
        <v>22</v>
      </c>
      <c r="I9" s="309"/>
      <c r="J9" s="46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4" t="s">
        <v>32</v>
      </c>
      <c r="D10" s="47">
        <f>COUNTIF($K$10:$K$15,C10)*3+COUNTIF($L$10:$M$15,C10)</f>
        <v>0</v>
      </c>
      <c r="E10" s="13"/>
      <c r="F10" s="48">
        <v>41364.458333333336</v>
      </c>
      <c r="G10" s="49" t="str">
        <f t="shared" ref="G10:G15" si="0">$C$10</f>
        <v>RAS JODOIGNE 1</v>
      </c>
      <c r="H10" s="50"/>
      <c r="I10" s="51"/>
      <c r="J10" s="52" t="str">
        <f>$C$11</f>
        <v xml:space="preserve">BOSSIERE </v>
      </c>
      <c r="K10" s="146" t="str">
        <f t="shared" ref="K10:K24" si="1">IF(AND($H10=$I10,AND(NOT(ISBLANK($I10)),NOT(ISBLANK($I10)))),"ÉGALITÉ",IF($H10&lt;$I10,$J10,IF($H10&gt;$I10,$G10,"/")))</f>
        <v>/</v>
      </c>
      <c r="L10" s="54" t="str">
        <f t="shared" ref="L10:L24" si="2">IF($K10="ÉGALITÉ",$G10,"/")</f>
        <v>/</v>
      </c>
      <c r="M10" s="54" t="str">
        <f t="shared" ref="M10:M24" si="3">IF($K10="ÉGALITÉ",$J10,"/")</f>
        <v>/</v>
      </c>
    </row>
    <row r="11" spans="1:13" ht="42.75" customHeight="1" x14ac:dyDescent="0.2">
      <c r="A11" s="24" t="s">
        <v>31</v>
      </c>
      <c r="B11" s="25"/>
      <c r="C11" s="17" t="str">
        <f>'ÉQUIPES_PARTICIPANTS - Tableau '!B5</f>
        <v xml:space="preserve">BOSSIERE </v>
      </c>
      <c r="D11" s="55">
        <f>COUNTIF($K$10:$K$15,C11)*3+COUNTIF($L$10:$M$15,C11)</f>
        <v>0</v>
      </c>
      <c r="E11" s="10"/>
      <c r="F11" s="56">
        <f>F10+$A$4+$A$6</f>
        <v>41364.475694444445</v>
      </c>
      <c r="G11" s="57" t="str">
        <f>$C$12</f>
        <v>BUZET</v>
      </c>
      <c r="H11" s="50"/>
      <c r="I11" s="51"/>
      <c r="J11" s="58" t="str">
        <f>$C$13</f>
        <v xml:space="preserve">UNION S G 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65" t="s">
        <v>47</v>
      </c>
      <c r="D12" s="47">
        <f>COUNTIF($K$10:$K$15,C12)*3+COUNTIF($L$10:$M$15,C12)</f>
        <v>0</v>
      </c>
      <c r="E12" s="13"/>
      <c r="F12" s="48">
        <f>F11+$A$4+$A$6</f>
        <v>41364.493055555555</v>
      </c>
      <c r="G12" s="49" t="str">
        <f>$C$11</f>
        <v xml:space="preserve">BOSSIERE </v>
      </c>
      <c r="H12" s="50"/>
      <c r="I12" s="51"/>
      <c r="J12" s="52" t="str">
        <f>$C$13</f>
        <v xml:space="preserve">UNION S G 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66" t="s">
        <v>55</v>
      </c>
      <c r="D13" s="55">
        <f>COUNTIF($K$10:$K$15,C13)*3+COUNTIF($L$10:$M$15,C13)</f>
        <v>0</v>
      </c>
      <c r="E13" s="10"/>
      <c r="F13" s="56">
        <f>F12+$A$4+$A$6</f>
        <v>41364.510416666664</v>
      </c>
      <c r="G13" s="57" t="str">
        <f t="shared" si="0"/>
        <v>RAS JODOIGNE 1</v>
      </c>
      <c r="H13" s="50"/>
      <c r="I13" s="51"/>
      <c r="J13" s="58" t="str">
        <f>$C$12</f>
        <v>BUZET</v>
      </c>
      <c r="K13" s="147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41364.527777777774</v>
      </c>
      <c r="G14" s="49" t="str">
        <f>$C$11</f>
        <v xml:space="preserve">BOSSIERE </v>
      </c>
      <c r="H14" s="50"/>
      <c r="I14" s="51"/>
      <c r="J14" s="52" t="str">
        <f>$C$12</f>
        <v>BUZET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41364.545138888883</v>
      </c>
      <c r="G15" s="57" t="str">
        <f t="shared" si="0"/>
        <v>RAS JODOIGNE 1</v>
      </c>
      <c r="H15" s="50"/>
      <c r="I15" s="51"/>
      <c r="J15" s="58" t="str">
        <f>$C$13</f>
        <v xml:space="preserve">UNION S G 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46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147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 x14ac:dyDescent="0.2">
      <c r="A18" s="20">
        <v>2</v>
      </c>
      <c r="B18" s="13"/>
      <c r="C18" s="131" t="s">
        <v>12</v>
      </c>
      <c r="D18" s="131" t="s">
        <v>19</v>
      </c>
      <c r="E18" s="13"/>
      <c r="F18" s="131" t="s">
        <v>20</v>
      </c>
      <c r="G18" s="46" t="s">
        <v>21</v>
      </c>
      <c r="H18" s="308" t="s">
        <v>22</v>
      </c>
      <c r="I18" s="309"/>
      <c r="J18" s="46" t="s">
        <v>23</v>
      </c>
      <c r="K18" s="146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 x14ac:dyDescent="0.2">
      <c r="A19" s="22" t="s">
        <v>14</v>
      </c>
      <c r="B19" s="10"/>
      <c r="C19" s="17" t="s">
        <v>33</v>
      </c>
      <c r="D19" s="55">
        <f>COUNTIF($K$19:$K$24,C19)*3+COUNTIF($L$19:$M$24,C19)</f>
        <v>0</v>
      </c>
      <c r="E19" s="10"/>
      <c r="F19" s="56">
        <v>41364.458333333336</v>
      </c>
      <c r="G19" s="17" t="s">
        <v>33</v>
      </c>
      <c r="H19" s="50"/>
      <c r="I19" s="51"/>
      <c r="J19" s="58" t="s">
        <v>65</v>
      </c>
      <c r="K19" s="147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 x14ac:dyDescent="0.2">
      <c r="A20" s="63" t="s">
        <v>31</v>
      </c>
      <c r="B20" s="13"/>
      <c r="C20" s="14" t="str">
        <f>'ÉQUIPES_PARTICIPANTS - Tableau '!B9</f>
        <v xml:space="preserve">VILLERS </v>
      </c>
      <c r="D20" s="47">
        <f>COUNTIF($K$19:$K$24,C20)*3+COUNTIF($L$19:$M$24,C20)</f>
        <v>0</v>
      </c>
      <c r="E20" s="13"/>
      <c r="F20" s="48">
        <f>F19+$A$4+$A$6</f>
        <v>41364.475694444445</v>
      </c>
      <c r="G20" s="49" t="s">
        <v>81</v>
      </c>
      <c r="H20" s="50"/>
      <c r="I20" s="51"/>
      <c r="J20" s="52" t="s">
        <v>102</v>
      </c>
      <c r="K20" s="146" t="str">
        <f t="shared" si="1"/>
        <v>/</v>
      </c>
      <c r="L20" s="54" t="str">
        <f t="shared" si="2"/>
        <v>/</v>
      </c>
      <c r="M20" s="54" t="str">
        <f t="shared" si="3"/>
        <v>/</v>
      </c>
    </row>
    <row r="21" spans="1:13" ht="42.75" customHeight="1" x14ac:dyDescent="0.2">
      <c r="A21" s="64"/>
      <c r="B21" s="16"/>
      <c r="C21" s="165" t="s">
        <v>68</v>
      </c>
      <c r="D21" s="55">
        <f>COUNTIF($K$19:$K$24,C21)*3+COUNTIF($L$19:$M$24,C21)</f>
        <v>0</v>
      </c>
      <c r="E21" s="10"/>
      <c r="F21" s="56">
        <f>F20+$A$4+$A$6</f>
        <v>41364.493055555555</v>
      </c>
      <c r="G21" s="57" t="s">
        <v>64</v>
      </c>
      <c r="H21" s="50"/>
      <c r="I21" s="51"/>
      <c r="J21" s="58" t="s">
        <v>68</v>
      </c>
      <c r="K21" s="147" t="str">
        <f t="shared" si="1"/>
        <v>/</v>
      </c>
      <c r="L21" s="60" t="str">
        <f t="shared" si="2"/>
        <v>/</v>
      </c>
      <c r="M21" s="60" t="str">
        <f t="shared" si="3"/>
        <v>/</v>
      </c>
    </row>
    <row r="22" spans="1:13" ht="42.75" customHeight="1" x14ac:dyDescent="0.2">
      <c r="A22" s="30"/>
      <c r="B22" s="31"/>
      <c r="C22" s="166" t="s">
        <v>34</v>
      </c>
      <c r="D22" s="47">
        <f>COUNTIF($K$19:$K$24,C22)*3+COUNTIF($L$19:$M$24,C22)</f>
        <v>0</v>
      </c>
      <c r="E22" s="13"/>
      <c r="F22" s="48">
        <f>F21+$A$4+$A$6</f>
        <v>41364.510416666664</v>
      </c>
      <c r="G22" s="49" t="s">
        <v>102</v>
      </c>
      <c r="H22" s="50"/>
      <c r="I22" s="51"/>
      <c r="J22" s="52" t="s">
        <v>74</v>
      </c>
      <c r="K22" s="146" t="str">
        <f t="shared" si="1"/>
        <v>/</v>
      </c>
      <c r="L22" s="54" t="str">
        <f t="shared" si="2"/>
        <v>/</v>
      </c>
      <c r="M22" s="54" t="str">
        <f t="shared" si="3"/>
        <v>/</v>
      </c>
    </row>
    <row r="23" spans="1:13" ht="42.75" customHeight="1" x14ac:dyDescent="0.2">
      <c r="A23" s="28"/>
      <c r="B23" s="28"/>
      <c r="C23" s="168" t="s">
        <v>80</v>
      </c>
      <c r="D23" s="55">
        <f>COUNTIF($K$28:$K$33,C23)*3+COUNTIF($L$28:$M$33,C23)</f>
        <v>0</v>
      </c>
      <c r="E23" s="16"/>
      <c r="F23" s="56">
        <f>F22+$A$4+$A$6</f>
        <v>41364.527777777774</v>
      </c>
      <c r="G23" s="57" t="s">
        <v>81</v>
      </c>
      <c r="H23" s="50"/>
      <c r="I23" s="51"/>
      <c r="J23" s="58" t="s">
        <v>74</v>
      </c>
      <c r="K23" s="147" t="str">
        <f t="shared" si="1"/>
        <v>/</v>
      </c>
      <c r="L23" s="60" t="str">
        <f t="shared" si="2"/>
        <v>/</v>
      </c>
      <c r="M23" s="60" t="str">
        <f t="shared" si="3"/>
        <v>/</v>
      </c>
    </row>
    <row r="24" spans="1:13" ht="42.75" customHeight="1" x14ac:dyDescent="0.2">
      <c r="A24" s="30"/>
      <c r="B24" s="30"/>
      <c r="C24" s="165" t="s">
        <v>102</v>
      </c>
      <c r="D24" s="47">
        <f>COUNTIF($K$28:$K$33,C24)*3+COUNTIF($L$28:$M$33,C24)</f>
        <v>0</v>
      </c>
      <c r="E24" s="31"/>
      <c r="F24" s="48">
        <f>F23+$A$4+$A$6</f>
        <v>41364.545138888883</v>
      </c>
      <c r="G24" s="49" t="s">
        <v>145</v>
      </c>
      <c r="H24" s="50"/>
      <c r="I24" s="51"/>
      <c r="J24" s="52" t="s">
        <v>102</v>
      </c>
      <c r="K24" s="146" t="str">
        <f t="shared" si="1"/>
        <v>/</v>
      </c>
      <c r="L24" s="54" t="str">
        <f t="shared" si="2"/>
        <v>/</v>
      </c>
      <c r="M24" s="54" t="str">
        <f t="shared" si="3"/>
        <v>/</v>
      </c>
    </row>
    <row r="25" spans="1:13" ht="42.75" customHeight="1" x14ac:dyDescent="0.2">
      <c r="A25" s="42"/>
      <c r="B25" s="28"/>
      <c r="C25" s="210" t="s">
        <v>74</v>
      </c>
      <c r="D25" s="275">
        <f>COUNTIF($K$28:$K$33,C25)*3+COUNTIF($L$28:$M$33,C25)</f>
        <v>0</v>
      </c>
      <c r="E25" s="28"/>
      <c r="F25" s="15"/>
      <c r="G25" s="15"/>
      <c r="H25" s="15"/>
      <c r="I25" s="15"/>
      <c r="J25" s="15"/>
      <c r="K25" s="65"/>
      <c r="L25" s="65"/>
      <c r="M25" s="65"/>
    </row>
    <row r="26" spans="1:13" ht="42.75" customHeight="1" x14ac:dyDescent="0.2">
      <c r="A26" s="18" t="s">
        <v>13</v>
      </c>
      <c r="B26" s="7"/>
      <c r="C26" s="316"/>
      <c r="D26" s="317"/>
      <c r="E26" s="31"/>
      <c r="F26" s="305">
        <f>C26</f>
        <v>0</v>
      </c>
      <c r="G26" s="307"/>
      <c r="H26" s="305"/>
      <c r="I26" s="307"/>
      <c r="J26" s="305"/>
      <c r="K26" s="144"/>
      <c r="L26" s="44"/>
      <c r="M26" s="44"/>
    </row>
    <row r="27" spans="1:13" ht="42.75" customHeight="1" x14ac:dyDescent="0.2">
      <c r="A27" s="20">
        <v>3</v>
      </c>
      <c r="B27" s="5"/>
      <c r="C27" s="276"/>
      <c r="D27" s="276"/>
      <c r="E27" s="16"/>
      <c r="F27" s="131" t="s">
        <v>20</v>
      </c>
      <c r="G27" s="46" t="s">
        <v>21</v>
      </c>
      <c r="H27" s="308" t="s">
        <v>22</v>
      </c>
      <c r="I27" s="309"/>
      <c r="J27" s="46" t="s">
        <v>23</v>
      </c>
      <c r="K27" s="145" t="s">
        <v>24</v>
      </c>
      <c r="L27" s="44"/>
      <c r="M27" s="44"/>
    </row>
    <row r="28" spans="1:13" ht="42.75" customHeight="1" x14ac:dyDescent="0.2">
      <c r="A28" s="22" t="s">
        <v>14</v>
      </c>
      <c r="B28" s="7"/>
      <c r="C28" s="277"/>
      <c r="D28" s="278"/>
      <c r="E28" s="31"/>
      <c r="F28" s="48">
        <v>41364.458333333336</v>
      </c>
      <c r="G28" s="49" t="s">
        <v>128</v>
      </c>
      <c r="H28" s="50"/>
      <c r="I28" s="51"/>
      <c r="J28" s="52" t="s">
        <v>34</v>
      </c>
      <c r="K28" s="146" t="str">
        <f t="shared" ref="K28:K42" si="4">IF(AND($H28=$I28,AND(NOT(ISBLANK($I28)),NOT(ISBLANK($I28)))),"ÉGALITÉ",IF($H28&lt;$I28,$J28,IF($H28&gt;$I28,$G28,"/")))</f>
        <v>/</v>
      </c>
      <c r="L28" s="54" t="str">
        <f t="shared" ref="L28:L42" si="5">IF($K28="ÉGALITÉ",$G28,"/")</f>
        <v>/</v>
      </c>
      <c r="M28" s="54" t="str">
        <f t="shared" ref="M28:M42" si="6">IF($K28="ÉGALITÉ",$J28,"/")</f>
        <v>/</v>
      </c>
    </row>
    <row r="29" spans="1:13" ht="42.75" customHeight="1" x14ac:dyDescent="0.2">
      <c r="A29" s="24" t="s">
        <v>31</v>
      </c>
      <c r="B29" s="5"/>
      <c r="C29" s="279"/>
      <c r="D29" s="278"/>
      <c r="E29" s="16"/>
      <c r="F29" s="56">
        <f>F28+$A$4+$A$6</f>
        <v>41364.475694444445</v>
      </c>
      <c r="G29" s="57" t="s">
        <v>74</v>
      </c>
      <c r="H29" s="50"/>
      <c r="I29" s="51"/>
      <c r="J29" s="58" t="s">
        <v>144</v>
      </c>
      <c r="K29" s="147" t="str">
        <f t="shared" si="4"/>
        <v>/</v>
      </c>
      <c r="L29" s="60" t="str">
        <f t="shared" si="5"/>
        <v>/</v>
      </c>
      <c r="M29" s="60" t="str">
        <f t="shared" si="6"/>
        <v>/</v>
      </c>
    </row>
    <row r="30" spans="1:13" ht="42.75" customHeight="1" x14ac:dyDescent="0.2">
      <c r="A30" s="26"/>
      <c r="B30" s="30"/>
      <c r="C30" s="277"/>
      <c r="D30" s="278"/>
      <c r="E30" s="31"/>
      <c r="F30" s="48">
        <f>F29+$A$4+$A$6</f>
        <v>41364.493055555555</v>
      </c>
      <c r="G30" s="49" t="s">
        <v>34</v>
      </c>
      <c r="H30" s="50"/>
      <c r="I30" s="51"/>
      <c r="J30" s="52" t="s">
        <v>80</v>
      </c>
      <c r="K30" s="146" t="str">
        <f t="shared" si="4"/>
        <v>/</v>
      </c>
      <c r="L30" s="54" t="str">
        <f t="shared" si="5"/>
        <v>/</v>
      </c>
      <c r="M30" s="54" t="str">
        <f t="shared" si="6"/>
        <v>/</v>
      </c>
    </row>
    <row r="31" spans="1:13" ht="42.75" customHeight="1" x14ac:dyDescent="0.2">
      <c r="A31" s="28"/>
      <c r="B31" s="28"/>
      <c r="C31" s="277"/>
      <c r="D31" s="278"/>
      <c r="E31" s="16"/>
      <c r="F31" s="56">
        <f>F30+$A$4+$A$6</f>
        <v>41364.510416666664</v>
      </c>
      <c r="G31" s="57" t="s">
        <v>146</v>
      </c>
      <c r="H31" s="50"/>
      <c r="I31" s="51"/>
      <c r="J31" s="58" t="s">
        <v>68</v>
      </c>
      <c r="K31" s="147" t="str">
        <f t="shared" si="4"/>
        <v>/</v>
      </c>
      <c r="L31" s="60" t="str">
        <f t="shared" si="5"/>
        <v>/</v>
      </c>
      <c r="M31" s="60" t="str">
        <f t="shared" si="6"/>
        <v>/</v>
      </c>
    </row>
    <row r="32" spans="1:13" ht="42.75" customHeight="1" x14ac:dyDescent="0.2">
      <c r="A32" s="30"/>
      <c r="B32" s="30"/>
      <c r="C32" s="30"/>
      <c r="D32" s="30"/>
      <c r="E32" s="31"/>
      <c r="F32" s="249">
        <f>F31+$A$4+$A$6</f>
        <v>41364.527777777774</v>
      </c>
      <c r="G32" s="280" t="s">
        <v>64</v>
      </c>
      <c r="H32" s="264"/>
      <c r="I32" s="251"/>
      <c r="J32" s="257" t="s">
        <v>34</v>
      </c>
      <c r="K32" s="146" t="str">
        <f t="shared" si="4"/>
        <v>/</v>
      </c>
      <c r="L32" s="54" t="str">
        <f t="shared" si="5"/>
        <v>/</v>
      </c>
      <c r="M32" s="54" t="str">
        <f t="shared" si="6"/>
        <v>/</v>
      </c>
    </row>
    <row r="33" spans="1:13" ht="42.75" customHeight="1" x14ac:dyDescent="0.2">
      <c r="A33" s="28"/>
      <c r="B33" s="28"/>
      <c r="C33" s="28"/>
      <c r="D33" s="28"/>
      <c r="E33" s="28"/>
      <c r="F33" s="281"/>
      <c r="G33" s="282"/>
      <c r="H33" s="283"/>
      <c r="I33" s="283"/>
      <c r="J33" s="282"/>
      <c r="K33" s="147" t="str">
        <f t="shared" si="4"/>
        <v>/</v>
      </c>
      <c r="L33" s="60" t="str">
        <f t="shared" si="5"/>
        <v>/</v>
      </c>
      <c r="M33" s="60" t="str">
        <f t="shared" si="6"/>
        <v>/</v>
      </c>
    </row>
    <row r="34" spans="1:13" ht="42.75" customHeight="1" x14ac:dyDescent="0.2">
      <c r="A34" s="156"/>
      <c r="B34" s="157"/>
      <c r="C34" s="315"/>
      <c r="D34" s="315"/>
      <c r="E34" s="157"/>
      <c r="F34" s="153"/>
      <c r="G34" s="154"/>
      <c r="H34" s="155"/>
      <c r="I34" s="155"/>
      <c r="J34" s="154"/>
      <c r="K34" s="146" t="str">
        <f t="shared" si="4"/>
        <v>/</v>
      </c>
      <c r="L34" s="54" t="str">
        <f t="shared" si="5"/>
        <v>/</v>
      </c>
      <c r="M34" s="54" t="str">
        <f t="shared" si="6"/>
        <v>/</v>
      </c>
    </row>
    <row r="35" spans="1:13" ht="42.75" customHeight="1" x14ac:dyDescent="0.2">
      <c r="A35" s="158"/>
      <c r="B35" s="157"/>
      <c r="C35" s="149"/>
      <c r="D35" s="149"/>
      <c r="E35" s="157"/>
      <c r="F35" s="153"/>
      <c r="G35" s="154"/>
      <c r="H35" s="155"/>
      <c r="I35" s="155"/>
      <c r="J35" s="154"/>
      <c r="K35" s="147" t="str">
        <f t="shared" si="4"/>
        <v>/</v>
      </c>
      <c r="L35" s="60" t="str">
        <f t="shared" si="5"/>
        <v>/</v>
      </c>
      <c r="M35" s="60" t="str">
        <f t="shared" si="6"/>
        <v>/</v>
      </c>
    </row>
    <row r="36" spans="1:13" ht="42.75" customHeight="1" x14ac:dyDescent="0.2">
      <c r="A36" s="156"/>
      <c r="B36" s="157"/>
      <c r="C36" s="150"/>
      <c r="D36" s="152"/>
      <c r="E36" s="157"/>
      <c r="F36" s="153"/>
      <c r="G36" s="154"/>
      <c r="H36" s="155"/>
      <c r="I36" s="155"/>
      <c r="J36" s="154"/>
      <c r="K36" s="146" t="str">
        <f t="shared" si="4"/>
        <v>/</v>
      </c>
      <c r="L36" s="54" t="str">
        <f t="shared" si="5"/>
        <v>/</v>
      </c>
      <c r="M36" s="54" t="str">
        <f t="shared" si="6"/>
        <v>/</v>
      </c>
    </row>
    <row r="37" spans="1:13" ht="42.75" customHeight="1" x14ac:dyDescent="0.2">
      <c r="A37" s="159"/>
      <c r="B37" s="157"/>
      <c r="C37" s="150"/>
      <c r="D37" s="152"/>
      <c r="E37" s="157"/>
      <c r="F37" s="153"/>
      <c r="G37" s="154"/>
      <c r="H37" s="155"/>
      <c r="I37" s="155"/>
      <c r="J37" s="154"/>
      <c r="K37" s="147" t="str">
        <f t="shared" si="4"/>
        <v>/</v>
      </c>
      <c r="L37" s="60" t="str">
        <f t="shared" si="5"/>
        <v>/</v>
      </c>
      <c r="M37" s="60" t="str">
        <f t="shared" si="6"/>
        <v>/</v>
      </c>
    </row>
    <row r="38" spans="1:13" ht="42.75" customHeight="1" x14ac:dyDescent="0.2">
      <c r="A38" s="157"/>
      <c r="B38" s="157"/>
      <c r="C38" s="150"/>
      <c r="D38" s="152"/>
      <c r="E38" s="157"/>
      <c r="F38" s="153"/>
      <c r="G38" s="154"/>
      <c r="H38" s="155"/>
      <c r="I38" s="155"/>
      <c r="J38" s="154"/>
      <c r="K38" s="146" t="str">
        <f t="shared" si="4"/>
        <v>/</v>
      </c>
      <c r="L38" s="54" t="str">
        <f t="shared" si="5"/>
        <v>/</v>
      </c>
      <c r="M38" s="54" t="str">
        <f t="shared" si="6"/>
        <v>/</v>
      </c>
    </row>
    <row r="39" spans="1:13" ht="42.75" customHeight="1" x14ac:dyDescent="0.2">
      <c r="A39" s="157"/>
      <c r="B39" s="157"/>
      <c r="C39" s="150"/>
      <c r="D39" s="152"/>
      <c r="E39" s="157"/>
      <c r="F39" s="153"/>
      <c r="G39" s="154"/>
      <c r="H39" s="155"/>
      <c r="I39" s="155"/>
      <c r="J39" s="154"/>
      <c r="K39" s="147" t="str">
        <f t="shared" si="4"/>
        <v>/</v>
      </c>
      <c r="L39" s="60" t="str">
        <f t="shared" si="5"/>
        <v>/</v>
      </c>
      <c r="M39" s="60" t="str">
        <f t="shared" si="6"/>
        <v>/</v>
      </c>
    </row>
    <row r="40" spans="1:13" ht="42.75" customHeight="1" x14ac:dyDescent="0.2">
      <c r="A40" s="157"/>
      <c r="B40" s="157"/>
      <c r="C40" s="157"/>
      <c r="D40" s="157"/>
      <c r="E40" s="157"/>
      <c r="F40" s="153"/>
      <c r="G40" s="154"/>
      <c r="H40" s="155"/>
      <c r="I40" s="155"/>
      <c r="J40" s="154"/>
      <c r="K40" s="146" t="str">
        <f t="shared" si="4"/>
        <v>/</v>
      </c>
      <c r="L40" s="54" t="str">
        <f t="shared" si="5"/>
        <v>/</v>
      </c>
      <c r="M40" s="54" t="str">
        <f t="shared" si="6"/>
        <v>/</v>
      </c>
    </row>
    <row r="41" spans="1:13" ht="42.75" customHeight="1" x14ac:dyDescent="0.2">
      <c r="A41" s="157"/>
      <c r="B41" s="157"/>
      <c r="C41" s="157"/>
      <c r="D41" s="157"/>
      <c r="E41" s="157"/>
      <c r="F41" s="153"/>
      <c r="G41" s="154"/>
      <c r="H41" s="155"/>
      <c r="I41" s="155"/>
      <c r="J41" s="154"/>
      <c r="K41" s="147" t="str">
        <f t="shared" si="4"/>
        <v>/</v>
      </c>
      <c r="L41" s="60" t="str">
        <f t="shared" si="5"/>
        <v>/</v>
      </c>
      <c r="M41" s="60" t="str">
        <f t="shared" si="6"/>
        <v>/</v>
      </c>
    </row>
    <row r="42" spans="1:13" ht="42.75" customHeight="1" x14ac:dyDescent="0.2">
      <c r="A42" s="157"/>
      <c r="B42" s="157"/>
      <c r="C42" s="157"/>
      <c r="D42" s="157"/>
      <c r="E42" s="157"/>
      <c r="F42" s="153"/>
      <c r="G42" s="154"/>
      <c r="H42" s="155"/>
      <c r="I42" s="155"/>
      <c r="J42" s="154"/>
      <c r="K42" s="146" t="str">
        <f t="shared" si="4"/>
        <v>/</v>
      </c>
      <c r="L42" s="54" t="str">
        <f t="shared" si="5"/>
        <v>/</v>
      </c>
      <c r="M42" s="54" t="str">
        <f t="shared" si="6"/>
        <v>/</v>
      </c>
    </row>
    <row r="43" spans="1:13" ht="18" customHeight="1" x14ac:dyDescent="0.2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28"/>
    </row>
    <row r="44" spans="1:13" ht="18" customHeight="1" x14ac:dyDescent="0.2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28"/>
    </row>
    <row r="45" spans="1:13" ht="18" customHeight="1" x14ac:dyDescent="0.2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28"/>
    </row>
  </sheetData>
  <mergeCells count="12">
    <mergeCell ref="A1:A2"/>
    <mergeCell ref="C17:D17"/>
    <mergeCell ref="C8:D8"/>
    <mergeCell ref="F8:J8"/>
    <mergeCell ref="H9:I9"/>
    <mergeCell ref="C26:D26"/>
    <mergeCell ref="C34:D34"/>
    <mergeCell ref="H27:I27"/>
    <mergeCell ref="F26:J26"/>
    <mergeCell ref="C1:E1"/>
    <mergeCell ref="F17:J17"/>
    <mergeCell ref="H18:I18"/>
  </mergeCells>
  <pageMargins left="0.75" right="0.75" top="1" bottom="1" header="0.5" footer="0.5"/>
  <pageSetup scale="33" orientation="portrait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42"/>
  <sheetViews>
    <sheetView showGridLines="0" topLeftCell="F10" zoomScale="55" zoomScaleNormal="55" workbookViewId="0">
      <selection activeCell="C44" sqref="C44"/>
    </sheetView>
  </sheetViews>
  <sheetFormatPr defaultColWidth="12.19921875" defaultRowHeight="18" customHeight="1" x14ac:dyDescent="0.2"/>
  <cols>
    <col min="1" max="1" width="19.19921875" style="80" customWidth="1"/>
    <col min="2" max="2" width="6.09765625" style="80" customWidth="1"/>
    <col min="3" max="3" width="19.19921875" style="80" customWidth="1"/>
    <col min="4" max="4" width="7" style="80" customWidth="1"/>
    <col min="5" max="5" width="6.59765625" style="80" customWidth="1"/>
    <col min="6" max="7" width="19.19921875" style="80" customWidth="1"/>
    <col min="8" max="9" width="6.19921875" style="80" customWidth="1"/>
    <col min="10" max="10" width="19.19921875" style="80" customWidth="1"/>
    <col min="11" max="13" width="19.19921875" style="80" hidden="1" customWidth="1"/>
    <col min="14" max="256" width="12.19921875" style="80" customWidth="1"/>
  </cols>
  <sheetData>
    <row r="1" spans="1:13" ht="42.75" customHeight="1" x14ac:dyDescent="0.2">
      <c r="A1" s="296" t="s">
        <v>29</v>
      </c>
      <c r="B1" s="10"/>
      <c r="C1" s="303">
        <f>'ÉQUIPES_PARTICIPANTS - Tableau '!D2</f>
        <v>41777</v>
      </c>
      <c r="D1" s="304"/>
      <c r="E1" s="304"/>
      <c r="F1" s="5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297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15"/>
      <c r="B7" s="28"/>
      <c r="C7" s="42"/>
      <c r="D7" s="42"/>
      <c r="E7" s="28"/>
      <c r="F7" s="42"/>
      <c r="G7" s="42"/>
      <c r="H7" s="42"/>
      <c r="I7" s="42"/>
      <c r="J7" s="42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44"/>
      <c r="L8" s="44"/>
      <c r="M8" s="44"/>
    </row>
    <row r="9" spans="1:13" ht="42.75" customHeight="1" x14ac:dyDescent="0.2">
      <c r="A9" s="20">
        <v>1</v>
      </c>
      <c r="B9" s="21"/>
      <c r="C9" s="45" t="s">
        <v>12</v>
      </c>
      <c r="D9" s="45" t="s">
        <v>19</v>
      </c>
      <c r="E9" s="10"/>
      <c r="F9" s="45" t="s">
        <v>20</v>
      </c>
      <c r="G9" s="46" t="s">
        <v>21</v>
      </c>
      <c r="H9" s="308" t="s">
        <v>22</v>
      </c>
      <c r="I9" s="309"/>
      <c r="J9" s="46" t="s">
        <v>23</v>
      </c>
      <c r="K9" s="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4" t="str">
        <f>'ÉQUIPES_PARTICIPANTS - Tableau '!D4</f>
        <v>RAS JODOIGNE 1</v>
      </c>
      <c r="D10" s="47">
        <f>COUNTIF($K$10:$K$15,C10)*3+COUNTIF($L$10:$M$15,C10)</f>
        <v>0</v>
      </c>
      <c r="E10" s="13"/>
      <c r="F10" s="48">
        <v>41364.583333333336</v>
      </c>
      <c r="G10" s="49" t="str">
        <f t="shared" ref="G10:G15" si="0">$C$10</f>
        <v>RAS JODOIGNE 1</v>
      </c>
      <c r="H10" s="50"/>
      <c r="I10" s="51"/>
      <c r="J10" s="52" t="str">
        <f>$C$11</f>
        <v>WASSEIGES</v>
      </c>
      <c r="K10" s="53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 x14ac:dyDescent="0.2">
      <c r="A11" s="24" t="str">
        <f>IF(OR(A9=1,A9=2,A9=3,A9=4),"SYNTHÉTIQUE","HERBE")</f>
        <v>SYNTHÉTIQUE</v>
      </c>
      <c r="B11" s="25"/>
      <c r="C11" s="17" t="str">
        <f>'ÉQUIPES_PARTICIPANTS - Tableau '!D5</f>
        <v>WASSEIGES</v>
      </c>
      <c r="D11" s="55">
        <f>COUNTIF($K$10:$K$15,C11)*3+COUNTIF($L$10:$M$15,C11)</f>
        <v>0</v>
      </c>
      <c r="E11" s="10"/>
      <c r="F11" s="56">
        <f>F10+$A$4+$A$6</f>
        <v>41364.600694444445</v>
      </c>
      <c r="G11" s="57" t="str">
        <f>$C$12</f>
        <v>BOSSIERE</v>
      </c>
      <c r="H11" s="50"/>
      <c r="I11" s="51"/>
      <c r="J11" s="58" t="str">
        <f>$C$13</f>
        <v xml:space="preserve">FC LEOPOLD </v>
      </c>
      <c r="K11" s="59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4" t="str">
        <f>'ÉQUIPES_PARTICIPANTS - Tableau '!D6</f>
        <v>BOSSIERE</v>
      </c>
      <c r="D12" s="47">
        <f>COUNTIF($K$10:$K$15,C12)*3+COUNTIF($L$10:$M$15,C12)</f>
        <v>0</v>
      </c>
      <c r="E12" s="13"/>
      <c r="F12" s="48">
        <f>F11+$A$4+$A$6</f>
        <v>41364.618055555555</v>
      </c>
      <c r="G12" s="49" t="str">
        <f>$C$11</f>
        <v>WASSEIGES</v>
      </c>
      <c r="H12" s="50"/>
      <c r="I12" s="51"/>
      <c r="J12" s="52" t="str">
        <f>$C$13</f>
        <v xml:space="preserve">FC LEOPOLD </v>
      </c>
      <c r="K12" s="53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7" t="s">
        <v>82</v>
      </c>
      <c r="D13" s="55">
        <f>COUNTIF($K$10:$K$15,C13)*3+COUNTIF($L$10:$M$15,C13)</f>
        <v>0</v>
      </c>
      <c r="E13" s="10"/>
      <c r="F13" s="56">
        <f>F12+$A$4+$A$6</f>
        <v>41364.635416666664</v>
      </c>
      <c r="G13" s="57" t="str">
        <f t="shared" si="0"/>
        <v>RAS JODOIGNE 1</v>
      </c>
      <c r="H13" s="50"/>
      <c r="I13" s="51"/>
      <c r="J13" s="58" t="str">
        <f>$C$12</f>
        <v>BOSSIERE</v>
      </c>
      <c r="K13" s="59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41364.652777777774</v>
      </c>
      <c r="G14" s="49" t="str">
        <f>$C$11</f>
        <v>WASSEIGES</v>
      </c>
      <c r="H14" s="50"/>
      <c r="I14" s="51"/>
      <c r="J14" s="52" t="str">
        <f>$C$12</f>
        <v>BOSSIERE</v>
      </c>
      <c r="K14" s="53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41364.670138888883</v>
      </c>
      <c r="G15" s="57" t="str">
        <f t="shared" si="0"/>
        <v>RAS JODOIGNE 1</v>
      </c>
      <c r="H15" s="50"/>
      <c r="I15" s="51"/>
      <c r="J15" s="58" t="str">
        <f>$C$13</f>
        <v xml:space="preserve">FC LEOPOLD </v>
      </c>
      <c r="K15" s="59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61"/>
      <c r="L16" s="61"/>
      <c r="M16" s="62"/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44"/>
      <c r="L17" s="44"/>
      <c r="M17" s="44"/>
    </row>
    <row r="18" spans="1:13" ht="42.75" customHeight="1" x14ac:dyDescent="0.2">
      <c r="A18" s="20">
        <v>2</v>
      </c>
      <c r="B18" s="13"/>
      <c r="C18" s="45" t="s">
        <v>12</v>
      </c>
      <c r="D18" s="45" t="s">
        <v>19</v>
      </c>
      <c r="E18" s="13"/>
      <c r="F18" s="45" t="s">
        <v>20</v>
      </c>
      <c r="G18" s="46" t="s">
        <v>21</v>
      </c>
      <c r="H18" s="308" t="s">
        <v>22</v>
      </c>
      <c r="I18" s="309"/>
      <c r="J18" s="46" t="s">
        <v>23</v>
      </c>
      <c r="K18" s="45" t="s">
        <v>24</v>
      </c>
      <c r="L18" s="44"/>
      <c r="M18" s="44"/>
    </row>
    <row r="19" spans="1:13" ht="42.75" customHeight="1" x14ac:dyDescent="0.2">
      <c r="A19" s="22" t="s">
        <v>14</v>
      </c>
      <c r="B19" s="10"/>
      <c r="C19" s="17" t="str">
        <f>'ÉQUIPES_PARTICIPANTS - Tableau '!D8</f>
        <v>RAS JODOIGNE2</v>
      </c>
      <c r="D19" s="55">
        <f>COUNTIF($K$19:$K$24,C19)*3+COUNTIF($L$19:$M$24,C19)</f>
        <v>0</v>
      </c>
      <c r="E19" s="10"/>
      <c r="F19" s="56">
        <v>41364.583333333336</v>
      </c>
      <c r="G19" s="57" t="str">
        <f t="shared" ref="G19:G24" si="4">$C$19</f>
        <v>RAS JODOIGNE2</v>
      </c>
      <c r="H19" s="50"/>
      <c r="I19" s="51"/>
      <c r="J19" s="58" t="str">
        <f>$C$20</f>
        <v>GREZ</v>
      </c>
      <c r="K19" s="59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 x14ac:dyDescent="0.2">
      <c r="A20" s="63" t="str">
        <f>IF(OR(A18=1,A18=2,A18=3,A18=4),"SYNTHÉTIQUE","HERBE")</f>
        <v>SYNTHÉTIQUE</v>
      </c>
      <c r="B20" s="13"/>
      <c r="C20" s="14" t="str">
        <f>'ÉQUIPES_PARTICIPANTS - Tableau '!D9</f>
        <v>GREZ</v>
      </c>
      <c r="D20" s="47">
        <f>COUNTIF($K$19:$K$24,C20)*3+COUNTIF($L$19:$M$24,C20)</f>
        <v>0</v>
      </c>
      <c r="E20" s="13"/>
      <c r="F20" s="48">
        <f>F19+$A$4+$A$6</f>
        <v>41364.600694444445</v>
      </c>
      <c r="G20" s="49" t="str">
        <f>$C$21</f>
        <v>UNION S G</v>
      </c>
      <c r="H20" s="50"/>
      <c r="I20" s="51"/>
      <c r="J20" s="52" t="str">
        <f>$C$22</f>
        <v>VILLERS</v>
      </c>
      <c r="K20" s="53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 x14ac:dyDescent="0.2">
      <c r="A21" s="64"/>
      <c r="B21" s="16"/>
      <c r="C21" s="17" t="str">
        <f>'ÉQUIPES_PARTICIPANTS - Tableau '!D10</f>
        <v>UNION S G</v>
      </c>
      <c r="D21" s="55">
        <f>COUNTIF($K$19:$K$24,C21)*3+COUNTIF($L$19:$M$24,C21)</f>
        <v>0</v>
      </c>
      <c r="E21" s="10"/>
      <c r="F21" s="56">
        <f>F20+$A$4+$A$6</f>
        <v>41364.618055555555</v>
      </c>
      <c r="G21" s="57" t="str">
        <f>$C$20</f>
        <v>GREZ</v>
      </c>
      <c r="H21" s="50"/>
      <c r="I21" s="51"/>
      <c r="J21" s="58" t="str">
        <f>$C$22</f>
        <v>VILLERS</v>
      </c>
      <c r="K21" s="59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 x14ac:dyDescent="0.2">
      <c r="A22" s="30"/>
      <c r="B22" s="31"/>
      <c r="C22" s="14" t="str">
        <f>'ÉQUIPES_PARTICIPANTS - Tableau '!D11</f>
        <v>VILLERS</v>
      </c>
      <c r="D22" s="47">
        <f>COUNTIF($K$19:$K$24,C22)*3+COUNTIF($L$19:$M$24,C22)</f>
        <v>0</v>
      </c>
      <c r="E22" s="13"/>
      <c r="F22" s="48">
        <f>F21+$A$4+$A$6</f>
        <v>41364.635416666664</v>
      </c>
      <c r="G22" s="49" t="str">
        <f t="shared" si="4"/>
        <v>RAS JODOIGNE2</v>
      </c>
      <c r="H22" s="50"/>
      <c r="I22" s="51"/>
      <c r="J22" s="52" t="str">
        <f>$C$21</f>
        <v>UNION S G</v>
      </c>
      <c r="K22" s="53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 x14ac:dyDescent="0.2">
      <c r="A23" s="28"/>
      <c r="B23" s="28"/>
      <c r="C23" s="64"/>
      <c r="D23" s="64"/>
      <c r="E23" s="16"/>
      <c r="F23" s="56">
        <f>F22+$A$4+$A$6</f>
        <v>41364.652777777774</v>
      </c>
      <c r="G23" s="57" t="str">
        <f>$C$20</f>
        <v>GREZ</v>
      </c>
      <c r="H23" s="50"/>
      <c r="I23" s="51"/>
      <c r="J23" s="58" t="str">
        <f>$C$21</f>
        <v>UNION S G</v>
      </c>
      <c r="K23" s="59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 x14ac:dyDescent="0.2">
      <c r="A24" s="30"/>
      <c r="B24" s="30"/>
      <c r="C24" s="30"/>
      <c r="D24" s="30"/>
      <c r="E24" s="31"/>
      <c r="F24" s="48">
        <f>F23+$A$4+$A$6</f>
        <v>41364.670138888883</v>
      </c>
      <c r="G24" s="49" t="str">
        <f t="shared" si="4"/>
        <v>RAS JODOIGNE2</v>
      </c>
      <c r="H24" s="50"/>
      <c r="I24" s="51"/>
      <c r="J24" s="52" t="str">
        <f>$C$22</f>
        <v>VILLERS</v>
      </c>
      <c r="K24" s="53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5"/>
      <c r="L25" s="15"/>
      <c r="M25" s="65"/>
    </row>
    <row r="26" spans="1:13" ht="42.75" customHeight="1" x14ac:dyDescent="0.2">
      <c r="A26" s="18" t="s">
        <v>13</v>
      </c>
      <c r="B26" s="13"/>
      <c r="C26" s="305" t="s">
        <v>26</v>
      </c>
      <c r="D26" s="306"/>
      <c r="E26" s="13"/>
      <c r="F26" s="305" t="str">
        <f>C26</f>
        <v>GROUPE C</v>
      </c>
      <c r="G26" s="307"/>
      <c r="H26" s="305"/>
      <c r="I26" s="307"/>
      <c r="J26" s="305"/>
      <c r="K26" s="44"/>
      <c r="L26" s="44"/>
      <c r="M26" s="44"/>
    </row>
    <row r="27" spans="1:13" ht="42.75" customHeight="1" x14ac:dyDescent="0.2">
      <c r="A27" s="20">
        <v>3</v>
      </c>
      <c r="B27" s="10"/>
      <c r="C27" s="45" t="s">
        <v>12</v>
      </c>
      <c r="D27" s="45" t="s">
        <v>19</v>
      </c>
      <c r="E27" s="10"/>
      <c r="F27" s="45" t="s">
        <v>20</v>
      </c>
      <c r="G27" s="46" t="s">
        <v>21</v>
      </c>
      <c r="H27" s="308" t="s">
        <v>22</v>
      </c>
      <c r="I27" s="309"/>
      <c r="J27" s="46" t="s">
        <v>23</v>
      </c>
      <c r="K27" s="45" t="s">
        <v>24</v>
      </c>
      <c r="L27" s="44"/>
      <c r="M27" s="44"/>
    </row>
    <row r="28" spans="1:13" ht="42.75" customHeight="1" x14ac:dyDescent="0.2">
      <c r="A28" s="22" t="s">
        <v>14</v>
      </c>
      <c r="B28" s="13"/>
      <c r="C28" s="14" t="str">
        <f>'ÉQUIPES_PARTICIPANTS - Tableau '!D12</f>
        <v>RAS JODOIGNE3</v>
      </c>
      <c r="D28" s="47">
        <f>COUNTIF($K$28:$K$33,C28)*3+COUNTIF($L$28:$M$33,C28)</f>
        <v>0</v>
      </c>
      <c r="E28" s="13"/>
      <c r="F28" s="48">
        <v>41364.583333333336</v>
      </c>
      <c r="G28" s="49" t="s">
        <v>147</v>
      </c>
      <c r="H28" s="50"/>
      <c r="I28" s="51"/>
      <c r="J28" s="52" t="s">
        <v>68</v>
      </c>
      <c r="K28" s="53" t="str">
        <f t="shared" ref="K28:K33" si="8">IF(AND($H28=$I28,AND(NOT(ISBLANK($I28)),NOT(ISBLANK($I28)))),"ÉGALITÉ",IF($H28&lt;$I28,$J28,IF($H28&gt;$I28,$G28,"/")))</f>
        <v>/</v>
      </c>
      <c r="L28" s="54" t="str">
        <f t="shared" ref="L28:L33" si="9">IF($K28="ÉGALITÉ",$G28,"/")</f>
        <v>/</v>
      </c>
      <c r="M28" s="54" t="str">
        <f t="shared" ref="M28:M33" si="10">IF($K28="ÉGALITÉ",$J28,"/")</f>
        <v>/</v>
      </c>
    </row>
    <row r="29" spans="1:13" ht="42.75" customHeight="1" x14ac:dyDescent="0.2">
      <c r="A29" s="24" t="str">
        <f>IF(OR(A27=1,A27=2,A27=3,A27=4),"SYNTHÉTIQUE","HERBE")</f>
        <v>SYNTHÉTIQUE</v>
      </c>
      <c r="B29" s="10"/>
      <c r="C29" s="17" t="str">
        <f>'ÉQUIPES_PARTICIPANTS - Tableau '!D13</f>
        <v>RAC LEUZE</v>
      </c>
      <c r="D29" s="55">
        <f>COUNTIF($K$28:$K$33,C29)*3+COUNTIF($L$28:$M$33,C29)</f>
        <v>0</v>
      </c>
      <c r="E29" s="10"/>
      <c r="F29" s="56">
        <f>F28+$A$4+$A$6</f>
        <v>41364.600694444445</v>
      </c>
      <c r="G29" s="57" t="s">
        <v>87</v>
      </c>
      <c r="H29" s="50"/>
      <c r="I29" s="51"/>
      <c r="J29" s="58" t="s">
        <v>110</v>
      </c>
      <c r="K29" s="59" t="str">
        <f t="shared" si="8"/>
        <v>/</v>
      </c>
      <c r="L29" s="60" t="str">
        <f t="shared" si="9"/>
        <v>/</v>
      </c>
      <c r="M29" s="60" t="str">
        <f t="shared" si="10"/>
        <v>/</v>
      </c>
    </row>
    <row r="30" spans="1:13" ht="42.75" customHeight="1" x14ac:dyDescent="0.2">
      <c r="A30" s="26"/>
      <c r="B30" s="31"/>
      <c r="C30" s="14" t="str">
        <f>'ÉQUIPES_PARTICIPANTS - Tableau '!D14</f>
        <v>AISCHE</v>
      </c>
      <c r="D30" s="47">
        <f>COUNTIF($K$28:$K$33,C30)*3+COUNTIF($L$28:$M$33,C30)</f>
        <v>0</v>
      </c>
      <c r="E30" s="13"/>
      <c r="F30" s="48">
        <f>F29+$A$4+$A$6</f>
        <v>41364.618055555555</v>
      </c>
      <c r="G30" s="49" t="s">
        <v>148</v>
      </c>
      <c r="H30" s="50"/>
      <c r="I30" s="51"/>
      <c r="J30" s="52" t="s">
        <v>149</v>
      </c>
      <c r="K30" s="53" t="str">
        <f t="shared" si="8"/>
        <v>/</v>
      </c>
      <c r="L30" s="54" t="str">
        <f t="shared" si="9"/>
        <v>/</v>
      </c>
      <c r="M30" s="54" t="str">
        <f t="shared" si="10"/>
        <v>/</v>
      </c>
    </row>
    <row r="31" spans="1:13" ht="42.75" customHeight="1" x14ac:dyDescent="0.2">
      <c r="A31" s="28"/>
      <c r="B31" s="16"/>
      <c r="C31" s="17" t="str">
        <f>'ÉQUIPES_PARTICIPANTS - Tableau '!D15</f>
        <v xml:space="preserve">LA HULPE </v>
      </c>
      <c r="D31" s="55">
        <f>COUNTIF($K$28:$K$33,C31)*3+COUNTIF($L$28:$M$33,C31)</f>
        <v>0</v>
      </c>
      <c r="E31" s="10"/>
      <c r="F31" s="56">
        <f>F30+$A$4+$A$6</f>
        <v>41364.635416666664</v>
      </c>
      <c r="G31" s="57" t="s">
        <v>110</v>
      </c>
      <c r="H31" s="50"/>
      <c r="I31" s="51"/>
      <c r="J31" s="58" t="s">
        <v>93</v>
      </c>
      <c r="K31" s="59" t="str">
        <f t="shared" si="8"/>
        <v>/</v>
      </c>
      <c r="L31" s="60" t="str">
        <f t="shared" si="9"/>
        <v>/</v>
      </c>
      <c r="M31" s="60" t="str">
        <f t="shared" si="10"/>
        <v>/</v>
      </c>
    </row>
    <row r="32" spans="1:13" ht="42.75" customHeight="1" x14ac:dyDescent="0.2">
      <c r="A32" s="30"/>
      <c r="B32" s="30"/>
      <c r="C32" s="17" t="s">
        <v>87</v>
      </c>
      <c r="D32" s="55">
        <f>COUNTIF($K$37:$K$42,C32)*3+COUNTIF($L$37:$M$42,C32)</f>
        <v>0</v>
      </c>
      <c r="E32" s="31"/>
      <c r="F32" s="48">
        <f>F31+$A$4+$A$6</f>
        <v>41364.652777777774</v>
      </c>
      <c r="G32" s="49" t="s">
        <v>87</v>
      </c>
      <c r="H32" s="50"/>
      <c r="I32" s="51"/>
      <c r="J32" s="52" t="s">
        <v>93</v>
      </c>
      <c r="K32" s="53" t="str">
        <f t="shared" si="8"/>
        <v>/</v>
      </c>
      <c r="L32" s="54" t="str">
        <f t="shared" si="9"/>
        <v>/</v>
      </c>
      <c r="M32" s="54" t="str">
        <f t="shared" si="10"/>
        <v>/</v>
      </c>
    </row>
    <row r="33" spans="1:13" ht="42.75" customHeight="1" x14ac:dyDescent="0.2">
      <c r="A33" s="28"/>
      <c r="B33" s="28"/>
      <c r="C33" s="14" t="s">
        <v>110</v>
      </c>
      <c r="D33" s="47">
        <f>COUNTIF($K$37:$K$42,C33)*3+COUNTIF($L$37:$M$42,C33)</f>
        <v>0</v>
      </c>
      <c r="E33" s="16"/>
      <c r="F33" s="56">
        <f>F32+$A$4+$A$6</f>
        <v>41364.670138888883</v>
      </c>
      <c r="G33" s="57" t="s">
        <v>147</v>
      </c>
      <c r="H33" s="50"/>
      <c r="I33" s="51"/>
      <c r="J33" s="58" t="s">
        <v>110</v>
      </c>
      <c r="K33" s="59" t="str">
        <f t="shared" si="8"/>
        <v>/</v>
      </c>
      <c r="L33" s="60" t="str">
        <f t="shared" si="9"/>
        <v>/</v>
      </c>
      <c r="M33" s="60" t="str">
        <f t="shared" si="10"/>
        <v>/</v>
      </c>
    </row>
    <row r="34" spans="1:13" ht="42.75" customHeight="1" x14ac:dyDescent="0.2">
      <c r="A34" s="8"/>
      <c r="B34" s="30"/>
      <c r="C34" s="284" t="s">
        <v>93</v>
      </c>
      <c r="D34" s="275">
        <f>COUNTIF($K$37:$K$42,C34)*3+COUNTIF($L$37:$M$42,C34)</f>
        <v>0</v>
      </c>
      <c r="E34" s="30"/>
      <c r="F34" s="61"/>
      <c r="G34" s="61"/>
      <c r="H34" s="61"/>
      <c r="I34" s="61"/>
      <c r="J34" s="61"/>
      <c r="K34" s="61"/>
      <c r="L34" s="61"/>
      <c r="M34" s="62"/>
    </row>
    <row r="35" spans="1:13" ht="42.75" customHeight="1" x14ac:dyDescent="0.2">
      <c r="A35" s="18" t="s">
        <v>13</v>
      </c>
      <c r="B35" s="5"/>
      <c r="C35" s="316"/>
      <c r="D35" s="317"/>
      <c r="E35" s="16"/>
      <c r="F35" s="305">
        <f>C35</f>
        <v>0</v>
      </c>
      <c r="G35" s="307"/>
      <c r="H35" s="305"/>
      <c r="I35" s="307"/>
      <c r="J35" s="305"/>
      <c r="K35" s="44"/>
      <c r="L35" s="44"/>
      <c r="M35" s="44"/>
    </row>
    <row r="36" spans="1:13" ht="42.75" customHeight="1" x14ac:dyDescent="0.2">
      <c r="A36" s="20">
        <v>4</v>
      </c>
      <c r="B36" s="7"/>
      <c r="C36" s="276"/>
      <c r="D36" s="276"/>
      <c r="E36" s="31"/>
      <c r="F36" s="45" t="s">
        <v>20</v>
      </c>
      <c r="G36" s="46" t="s">
        <v>21</v>
      </c>
      <c r="H36" s="308" t="s">
        <v>22</v>
      </c>
      <c r="I36" s="309"/>
      <c r="J36" s="46" t="s">
        <v>23</v>
      </c>
      <c r="K36" s="45" t="s">
        <v>24</v>
      </c>
      <c r="L36" s="44"/>
      <c r="M36" s="44"/>
    </row>
    <row r="37" spans="1:13" ht="42.75" customHeight="1" x14ac:dyDescent="0.2">
      <c r="A37" s="22" t="s">
        <v>14</v>
      </c>
      <c r="B37" s="5"/>
      <c r="C37" s="277"/>
      <c r="D37" s="278"/>
      <c r="E37" s="16"/>
      <c r="F37" s="56">
        <v>41364.583333333336</v>
      </c>
      <c r="G37" s="57" t="s">
        <v>149</v>
      </c>
      <c r="H37" s="50"/>
      <c r="I37" s="51"/>
      <c r="J37" s="58" t="s">
        <v>74</v>
      </c>
      <c r="K37" s="59" t="str">
        <f t="shared" ref="K37:K42" si="11">IF(AND($H37=$I37,AND(NOT(ISBLANK($I37)),NOT(ISBLANK($I37)))),"ÉGALITÉ",IF($H37&lt;$I37,$J37,IF($H37&gt;$I37,$G37,"/")))</f>
        <v>/</v>
      </c>
      <c r="L37" s="60" t="str">
        <f t="shared" ref="L37:L42" si="12">IF($K37="ÉGALITÉ",$G37,"/")</f>
        <v>/</v>
      </c>
      <c r="M37" s="60" t="str">
        <f t="shared" ref="M37:M42" si="13">IF($K37="ÉGALITÉ",$J37,"/")</f>
        <v>/</v>
      </c>
    </row>
    <row r="38" spans="1:13" ht="42.75" customHeight="1" x14ac:dyDescent="0.2">
      <c r="A38" s="63" t="str">
        <f>IF(OR(A36=1,A36=2,A36=3,A36=4),"SYNTHÉTIQUE","HERBE")</f>
        <v>SYNTHÉTIQUE</v>
      </c>
      <c r="B38" s="7"/>
      <c r="C38" s="277"/>
      <c r="D38" s="278"/>
      <c r="E38" s="31"/>
      <c r="F38" s="48">
        <f>F37+$A$4+$A$6</f>
        <v>41364.600694444445</v>
      </c>
      <c r="G38" s="49" t="s">
        <v>150</v>
      </c>
      <c r="H38" s="50"/>
      <c r="I38" s="51"/>
      <c r="J38" s="52" t="s">
        <v>147</v>
      </c>
      <c r="K38" s="53" t="str">
        <f t="shared" si="11"/>
        <v>/</v>
      </c>
      <c r="L38" s="54" t="str">
        <f t="shared" si="12"/>
        <v>/</v>
      </c>
      <c r="M38" s="54" t="str">
        <f t="shared" si="13"/>
        <v>/</v>
      </c>
    </row>
    <row r="39" spans="1:13" ht="42.75" customHeight="1" x14ac:dyDescent="0.2">
      <c r="A39" s="64"/>
      <c r="B39" s="28"/>
      <c r="C39" s="277"/>
      <c r="D39" s="278"/>
      <c r="E39" s="16"/>
      <c r="F39" s="56">
        <f>F38+$A$4+$A$6</f>
        <v>41364.618055555555</v>
      </c>
      <c r="G39" s="57" t="s">
        <v>74</v>
      </c>
      <c r="H39" s="50"/>
      <c r="I39" s="51"/>
      <c r="J39" s="58" t="s">
        <v>87</v>
      </c>
      <c r="K39" s="59" t="str">
        <f t="shared" si="11"/>
        <v>/</v>
      </c>
      <c r="L39" s="60" t="str">
        <f t="shared" si="12"/>
        <v>/</v>
      </c>
      <c r="M39" s="60" t="str">
        <f t="shared" si="13"/>
        <v>/</v>
      </c>
    </row>
    <row r="40" spans="1:13" ht="42.75" customHeight="1" x14ac:dyDescent="0.2">
      <c r="A40" s="30"/>
      <c r="B40" s="30"/>
      <c r="C40" s="277"/>
      <c r="D40" s="278"/>
      <c r="E40" s="31"/>
      <c r="F40" s="48">
        <f>F39+$A$4+$A$6</f>
        <v>41364.635416666664</v>
      </c>
      <c r="G40" s="49" t="s">
        <v>45</v>
      </c>
      <c r="H40" s="50"/>
      <c r="I40" s="51"/>
      <c r="J40" s="52" t="s">
        <v>70</v>
      </c>
      <c r="K40" s="53" t="str">
        <f t="shared" si="11"/>
        <v>/</v>
      </c>
      <c r="L40" s="54" t="str">
        <f t="shared" si="12"/>
        <v>/</v>
      </c>
      <c r="M40" s="54" t="str">
        <f t="shared" si="13"/>
        <v>/</v>
      </c>
    </row>
    <row r="41" spans="1:13" ht="42.75" customHeight="1" x14ac:dyDescent="0.2">
      <c r="A41" s="28"/>
      <c r="B41" s="28"/>
      <c r="C41" s="28"/>
      <c r="D41" s="28"/>
      <c r="E41" s="16"/>
      <c r="F41" s="262">
        <f>F40+$A$4+$A$6</f>
        <v>41364.652777777774</v>
      </c>
      <c r="G41" s="263" t="s">
        <v>151</v>
      </c>
      <c r="H41" s="264"/>
      <c r="I41" s="251"/>
      <c r="J41" s="252" t="s">
        <v>74</v>
      </c>
      <c r="K41" s="59" t="str">
        <f t="shared" si="11"/>
        <v>/</v>
      </c>
      <c r="L41" s="60" t="str">
        <f t="shared" si="12"/>
        <v>/</v>
      </c>
      <c r="M41" s="60" t="str">
        <f t="shared" si="13"/>
        <v>/</v>
      </c>
    </row>
    <row r="42" spans="1:13" ht="42.75" customHeight="1" x14ac:dyDescent="0.2">
      <c r="A42" s="30"/>
      <c r="B42" s="30"/>
      <c r="C42" s="30"/>
      <c r="D42" s="30"/>
      <c r="E42" s="285"/>
      <c r="F42" s="281"/>
      <c r="G42" s="282">
        <f t="shared" ref="G42" si="14">$C$37</f>
        <v>0</v>
      </c>
      <c r="H42" s="283"/>
      <c r="I42" s="283"/>
      <c r="J42" s="282">
        <f>$C$40</f>
        <v>0</v>
      </c>
      <c r="K42" s="146" t="str">
        <f t="shared" si="11"/>
        <v>/</v>
      </c>
      <c r="L42" s="54" t="str">
        <f t="shared" si="12"/>
        <v>/</v>
      </c>
      <c r="M42" s="54" t="str">
        <f t="shared" si="13"/>
        <v>/</v>
      </c>
    </row>
  </sheetData>
  <mergeCells count="14">
    <mergeCell ref="H36:I36"/>
    <mergeCell ref="F26:J26"/>
    <mergeCell ref="H27:I27"/>
    <mergeCell ref="C1:E1"/>
    <mergeCell ref="A1:A2"/>
    <mergeCell ref="H9:I9"/>
    <mergeCell ref="F8:J8"/>
    <mergeCell ref="C35:D35"/>
    <mergeCell ref="C26:D26"/>
    <mergeCell ref="C8:D8"/>
    <mergeCell ref="F17:J17"/>
    <mergeCell ref="H18:I18"/>
    <mergeCell ref="C17:D17"/>
    <mergeCell ref="F35:J35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32"/>
  <sheetViews>
    <sheetView showGridLines="0" topLeftCell="A8" zoomScale="55" zoomScaleNormal="55" workbookViewId="0">
      <selection activeCell="N31" sqref="N31"/>
    </sheetView>
  </sheetViews>
  <sheetFormatPr defaultColWidth="12.19921875" defaultRowHeight="18" customHeight="1" x14ac:dyDescent="0.2"/>
  <cols>
    <col min="1" max="1" width="19.19921875" style="100" customWidth="1"/>
    <col min="2" max="2" width="6.09765625" style="100" customWidth="1"/>
    <col min="3" max="3" width="19.19921875" style="100" customWidth="1"/>
    <col min="4" max="4" width="7" style="100" customWidth="1"/>
    <col min="5" max="5" width="17.69921875" style="100" customWidth="1"/>
    <col min="6" max="7" width="19.19921875" style="100" customWidth="1"/>
    <col min="8" max="9" width="6.19921875" style="100" customWidth="1"/>
    <col min="10" max="10" width="19.19921875" style="100" customWidth="1"/>
    <col min="11" max="13" width="19.19921875" style="100" hidden="1" customWidth="1"/>
    <col min="14" max="256" width="12.19921875" style="100" customWidth="1"/>
  </cols>
  <sheetData>
    <row r="1" spans="1:13" ht="42.75" customHeight="1" x14ac:dyDescent="0.2">
      <c r="A1" s="296" t="s">
        <v>8</v>
      </c>
      <c r="B1" s="5"/>
      <c r="C1" s="318" t="s">
        <v>112</v>
      </c>
      <c r="D1" s="319"/>
      <c r="E1" s="320"/>
      <c r="F1" s="28"/>
      <c r="G1" s="28"/>
      <c r="H1" s="28"/>
      <c r="I1" s="28"/>
      <c r="J1" s="28"/>
      <c r="K1" s="95"/>
      <c r="L1" s="96"/>
      <c r="M1" s="95"/>
    </row>
    <row r="2" spans="1:13" ht="42.75" customHeight="1" x14ac:dyDescent="0.2">
      <c r="A2" s="297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144"/>
      <c r="L8" s="44"/>
      <c r="M8" s="44"/>
    </row>
    <row r="9" spans="1:13" ht="42.75" customHeight="1" x14ac:dyDescent="0.2">
      <c r="A9" s="196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46" t="s">
        <v>21</v>
      </c>
      <c r="H9" s="308" t="s">
        <v>22</v>
      </c>
      <c r="I9" s="309"/>
      <c r="J9" s="46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67" t="s">
        <v>32</v>
      </c>
      <c r="D10" s="47">
        <f>COUNTIF($K$10:$K$19,C10)*3+COUNTIF($L$10:$M$19,C10)</f>
        <v>0</v>
      </c>
      <c r="E10" s="13"/>
      <c r="F10" s="48">
        <v>0.375</v>
      </c>
      <c r="G10" s="82" t="s">
        <v>32</v>
      </c>
      <c r="H10" s="50"/>
      <c r="I10" s="51"/>
      <c r="J10" s="52" t="s">
        <v>34</v>
      </c>
      <c r="K10" s="146" t="str">
        <f t="shared" ref="K10:K18" si="0">IF(AND($H10=$I10,AND(NOT(ISBLANK($I10)),NOT(ISBLANK($I10)))),"ÉGALITÉ",IF($H10&lt;$I10,$J10,IF($H10&gt;$I10,$G10,"/")))</f>
        <v>/</v>
      </c>
      <c r="L10" s="54" t="str">
        <f t="shared" ref="L10:L18" si="1">IF($K10="ÉGALITÉ",$G10,"/")</f>
        <v>/</v>
      </c>
      <c r="M10" s="54" t="str">
        <f t="shared" ref="M10:M18" si="2">IF($K10="ÉGALITÉ",$J10,"/")</f>
        <v>/</v>
      </c>
    </row>
    <row r="11" spans="1:13" ht="42.75" customHeight="1" x14ac:dyDescent="0.2">
      <c r="A11" s="104" t="str">
        <f>IF(OR(A9=1,A9=2,A9=3,A9=4),"SYNTHÉTIQUE","HERBE")</f>
        <v>SYNTHÉTIQUE</v>
      </c>
      <c r="B11" s="25"/>
      <c r="C11" s="165" t="s">
        <v>34</v>
      </c>
      <c r="D11" s="55">
        <f>COUNTIF($K$10:$K$19,C11)*3+COUNTIF($L$10:$M$19,C11)</f>
        <v>0</v>
      </c>
      <c r="E11" s="10"/>
      <c r="F11" s="56">
        <f t="shared" ref="F11:F19" si="3">F10+$A$4+$A$6</f>
        <v>0.39583333333333331</v>
      </c>
      <c r="G11" s="57" t="s">
        <v>47</v>
      </c>
      <c r="H11" s="50"/>
      <c r="I11" s="51"/>
      <c r="J11" s="58" t="s">
        <v>61</v>
      </c>
      <c r="K11" s="147" t="str">
        <f t="shared" si="0"/>
        <v>/</v>
      </c>
      <c r="L11" s="60" t="str">
        <f t="shared" si="1"/>
        <v>/</v>
      </c>
      <c r="M11" s="60" t="str">
        <f t="shared" si="2"/>
        <v>/</v>
      </c>
    </row>
    <row r="12" spans="1:13" ht="42.75" customHeight="1" x14ac:dyDescent="0.2">
      <c r="A12" s="26"/>
      <c r="B12" s="27"/>
      <c r="C12" s="165" t="s">
        <v>47</v>
      </c>
      <c r="D12" s="47">
        <f>COUNTIF($K$10:$K$19,C12)*3+COUNTIF($L$10:$M$19,C12)</f>
        <v>0</v>
      </c>
      <c r="E12" s="13"/>
      <c r="F12" s="48">
        <f t="shared" si="3"/>
        <v>0.41666666666666663</v>
      </c>
      <c r="G12" s="49" t="s">
        <v>56</v>
      </c>
      <c r="H12" s="50"/>
      <c r="I12" s="51"/>
      <c r="J12" s="52" t="s">
        <v>32</v>
      </c>
      <c r="K12" s="146" t="str">
        <f t="shared" si="0"/>
        <v>/</v>
      </c>
      <c r="L12" s="54" t="str">
        <f t="shared" si="1"/>
        <v>/</v>
      </c>
      <c r="M12" s="54" t="str">
        <f t="shared" si="2"/>
        <v>/</v>
      </c>
    </row>
    <row r="13" spans="1:13" ht="42.75" customHeight="1" x14ac:dyDescent="0.2">
      <c r="A13" s="28"/>
      <c r="B13" s="29"/>
      <c r="C13" s="165" t="s">
        <v>61</v>
      </c>
      <c r="D13" s="55">
        <f>COUNTIF($K$10:$K$19,C13)*3+COUNTIF($L$10:$M$19,C13)</f>
        <v>0</v>
      </c>
      <c r="E13" s="10"/>
      <c r="F13" s="56">
        <f t="shared" si="3"/>
        <v>0.43749999999999994</v>
      </c>
      <c r="G13" s="83" t="s">
        <v>136</v>
      </c>
      <c r="H13" s="50"/>
      <c r="I13" s="51"/>
      <c r="J13" s="58" t="s">
        <v>47</v>
      </c>
      <c r="K13" s="147" t="str">
        <f t="shared" si="0"/>
        <v>/</v>
      </c>
      <c r="L13" s="60" t="str">
        <f t="shared" si="1"/>
        <v>/</v>
      </c>
      <c r="M13" s="60" t="str">
        <f t="shared" si="2"/>
        <v>/</v>
      </c>
    </row>
    <row r="14" spans="1:13" ht="42.75" customHeight="1" x14ac:dyDescent="0.2">
      <c r="A14" s="30"/>
      <c r="B14" s="31"/>
      <c r="C14" s="166" t="s">
        <v>56</v>
      </c>
      <c r="D14" s="47">
        <f>COUNTIF($K$10:$K$19,C14)*3+COUNTIF($L$10:$M$19,C14)</f>
        <v>0</v>
      </c>
      <c r="E14" s="13"/>
      <c r="F14" s="48">
        <f t="shared" si="3"/>
        <v>0.45833333333333326</v>
      </c>
      <c r="G14" s="49" t="s">
        <v>61</v>
      </c>
      <c r="H14" s="50"/>
      <c r="I14" s="51"/>
      <c r="J14" s="52" t="s">
        <v>56</v>
      </c>
      <c r="K14" s="146" t="str">
        <f t="shared" si="0"/>
        <v>/</v>
      </c>
      <c r="L14" s="54" t="str">
        <f t="shared" si="1"/>
        <v>/</v>
      </c>
      <c r="M14" s="54" t="str">
        <f t="shared" si="2"/>
        <v>/</v>
      </c>
    </row>
    <row r="15" spans="1:13" ht="42.75" customHeight="1" x14ac:dyDescent="0.2">
      <c r="A15" s="28"/>
      <c r="B15" s="28"/>
      <c r="C15" s="84"/>
      <c r="D15" s="85"/>
      <c r="E15" s="16"/>
      <c r="F15" s="56">
        <f t="shared" si="3"/>
        <v>0.47916666666666657</v>
      </c>
      <c r="G15" s="57" t="s">
        <v>32</v>
      </c>
      <c r="H15" s="50"/>
      <c r="I15" s="51"/>
      <c r="J15" s="58" t="s">
        <v>47</v>
      </c>
      <c r="K15" s="147" t="str">
        <f t="shared" si="0"/>
        <v>/</v>
      </c>
      <c r="L15" s="60" t="str">
        <f t="shared" si="1"/>
        <v>/</v>
      </c>
      <c r="M15" s="60" t="str">
        <f t="shared" si="2"/>
        <v>/</v>
      </c>
    </row>
    <row r="16" spans="1:13" ht="42.75" customHeight="1" x14ac:dyDescent="0.2">
      <c r="A16" s="30"/>
      <c r="B16" s="30"/>
      <c r="C16" s="30"/>
      <c r="D16" s="30"/>
      <c r="E16" s="31"/>
      <c r="F16" s="48">
        <f t="shared" si="3"/>
        <v>0.49999999999999989</v>
      </c>
      <c r="G16" s="49" t="s">
        <v>136</v>
      </c>
      <c r="H16" s="50"/>
      <c r="I16" s="51"/>
      <c r="J16" s="86" t="s">
        <v>61</v>
      </c>
      <c r="K16" s="146" t="str">
        <f t="shared" si="0"/>
        <v>/</v>
      </c>
      <c r="L16" s="54" t="str">
        <f t="shared" si="1"/>
        <v>/</v>
      </c>
      <c r="M16" s="54" t="str">
        <f t="shared" si="2"/>
        <v>/</v>
      </c>
    </row>
    <row r="17" spans="1:13" ht="42.75" customHeight="1" x14ac:dyDescent="0.2">
      <c r="A17" s="32"/>
      <c r="B17" s="37"/>
      <c r="C17" s="300"/>
      <c r="D17" s="301"/>
      <c r="E17" s="33"/>
      <c r="F17" s="56">
        <f t="shared" si="3"/>
        <v>0.52083333333333326</v>
      </c>
      <c r="G17" s="57" t="s">
        <v>56</v>
      </c>
      <c r="H17" s="50"/>
      <c r="I17" s="51"/>
      <c r="J17" s="49" t="s">
        <v>47</v>
      </c>
      <c r="K17" s="147" t="str">
        <f t="shared" si="0"/>
        <v>/</v>
      </c>
      <c r="L17" s="60" t="str">
        <f t="shared" si="1"/>
        <v>/</v>
      </c>
      <c r="M17" s="60" t="str">
        <f t="shared" si="2"/>
        <v>/</v>
      </c>
    </row>
    <row r="18" spans="1:13" ht="42.75" customHeight="1" x14ac:dyDescent="0.2">
      <c r="A18" s="197"/>
      <c r="B18" s="38"/>
      <c r="C18" s="73"/>
      <c r="D18" s="73"/>
      <c r="E18" s="35"/>
      <c r="F18" s="56">
        <f t="shared" si="3"/>
        <v>0.54166666666666663</v>
      </c>
      <c r="G18" s="82" t="s">
        <v>142</v>
      </c>
      <c r="H18" s="50"/>
      <c r="I18" s="51"/>
      <c r="J18" s="52" t="s">
        <v>32</v>
      </c>
      <c r="K18" s="146" t="str">
        <f t="shared" si="0"/>
        <v>/</v>
      </c>
      <c r="L18" s="54" t="str">
        <f t="shared" si="1"/>
        <v>/</v>
      </c>
      <c r="M18" s="54" t="str">
        <f t="shared" si="2"/>
        <v>/</v>
      </c>
    </row>
    <row r="19" spans="1:13" ht="42.75" customHeight="1" x14ac:dyDescent="0.2">
      <c r="A19" s="32"/>
      <c r="B19" s="37"/>
      <c r="C19" s="74"/>
      <c r="D19" s="75"/>
      <c r="E19" s="33"/>
      <c r="F19" s="56">
        <f t="shared" si="3"/>
        <v>0.5625</v>
      </c>
      <c r="G19" s="57" t="s">
        <v>56</v>
      </c>
      <c r="H19" s="50"/>
      <c r="I19" s="51"/>
      <c r="J19" s="58" t="s">
        <v>34</v>
      </c>
      <c r="K19" s="65"/>
      <c r="L19" s="65"/>
      <c r="M19" s="65"/>
    </row>
    <row r="20" spans="1:13" ht="42.75" customHeight="1" x14ac:dyDescent="0.2">
      <c r="A20" s="198"/>
      <c r="B20" s="38"/>
      <c r="C20" s="87"/>
      <c r="D20" s="88"/>
      <c r="E20" s="38"/>
      <c r="F20" s="321"/>
      <c r="G20" s="306"/>
      <c r="H20" s="322"/>
      <c r="I20" s="306"/>
      <c r="J20" s="323"/>
      <c r="K20" s="144"/>
      <c r="L20" s="44"/>
      <c r="M20" s="44"/>
    </row>
    <row r="21" spans="1:13" ht="42.75" customHeight="1" x14ac:dyDescent="0.2">
      <c r="A21" s="18" t="s">
        <v>13</v>
      </c>
      <c r="B21" s="10"/>
      <c r="C21" s="305" t="s">
        <v>25</v>
      </c>
      <c r="D21" s="306"/>
      <c r="E21" s="10"/>
      <c r="F21" s="305" t="str">
        <f>C21</f>
        <v>GROUPE B</v>
      </c>
      <c r="G21" s="307"/>
      <c r="H21" s="305"/>
      <c r="I21" s="307"/>
      <c r="J21" s="305"/>
      <c r="K21" s="145" t="s">
        <v>24</v>
      </c>
      <c r="L21" s="44"/>
      <c r="M21" s="44"/>
    </row>
    <row r="22" spans="1:13" ht="42.75" customHeight="1" x14ac:dyDescent="0.2">
      <c r="A22" s="196">
        <v>2</v>
      </c>
      <c r="B22" s="13"/>
      <c r="C22" s="131" t="s">
        <v>12</v>
      </c>
      <c r="D22" s="131" t="s">
        <v>19</v>
      </c>
      <c r="E22" s="13"/>
      <c r="F22" s="131" t="s">
        <v>20</v>
      </c>
      <c r="G22" s="67" t="s">
        <v>21</v>
      </c>
      <c r="H22" s="298" t="s">
        <v>22</v>
      </c>
      <c r="I22" s="299"/>
      <c r="J22" s="68" t="s">
        <v>23</v>
      </c>
      <c r="K22" s="146" t="str">
        <f t="shared" ref="K22:K31" si="4">IF(AND($H22=$I22,AND(NOT(ISBLANK($I22)),NOT(ISBLANK($I22)))),"ÉGALITÉ",IF($H22&lt;$I22,$J22,IF($H22&gt;$I22,$G22,"/")))</f>
        <v>ÉQUIPE 1</v>
      </c>
      <c r="L22" s="54" t="str">
        <f t="shared" ref="L22:L31" si="5">IF($K22="ÉGALITÉ",$G22,"/")</f>
        <v>/</v>
      </c>
      <c r="M22" s="54" t="str">
        <f t="shared" ref="M22:M31" si="6">IF($K22="ÉGALITÉ",$J22,"/")</f>
        <v>/</v>
      </c>
    </row>
    <row r="23" spans="1:13" ht="42.75" customHeight="1" x14ac:dyDescent="0.2">
      <c r="A23" s="22" t="s">
        <v>14</v>
      </c>
      <c r="B23" s="10"/>
      <c r="C23" s="167" t="s">
        <v>66</v>
      </c>
      <c r="D23" s="55">
        <f>COUNTIF($K$23:$K$30,C23)*3+COUNTIF($L$23:$M$30,C23)</f>
        <v>0</v>
      </c>
      <c r="E23" s="10"/>
      <c r="F23" s="56">
        <v>41364.375</v>
      </c>
      <c r="G23" s="71" t="s">
        <v>66</v>
      </c>
      <c r="H23" s="70"/>
      <c r="I23" s="51"/>
      <c r="J23" s="58" t="s">
        <v>67</v>
      </c>
      <c r="K23" s="147" t="str">
        <f t="shared" si="4"/>
        <v>/</v>
      </c>
      <c r="L23" s="60" t="str">
        <f t="shared" si="5"/>
        <v>/</v>
      </c>
      <c r="M23" s="60" t="str">
        <f t="shared" si="6"/>
        <v>/</v>
      </c>
    </row>
    <row r="24" spans="1:13" ht="42.75" customHeight="1" x14ac:dyDescent="0.2">
      <c r="A24" s="105" t="s">
        <v>31</v>
      </c>
      <c r="B24" s="13"/>
      <c r="C24" s="165" t="s">
        <v>67</v>
      </c>
      <c r="D24" s="47">
        <f>COUNTIF($K$23:$K$30,C24)*3+COUNTIF($L$23:$M$30,C24)</f>
        <v>0</v>
      </c>
      <c r="E24" s="13"/>
      <c r="F24" s="48">
        <f t="shared" ref="F24:F32" si="7">F23+$A$4+$A$6</f>
        <v>41364.395833333328</v>
      </c>
      <c r="G24" s="69" t="s">
        <v>68</v>
      </c>
      <c r="H24" s="70"/>
      <c r="I24" s="51"/>
      <c r="J24" s="52" t="s">
        <v>52</v>
      </c>
      <c r="K24" s="146" t="str">
        <f t="shared" si="4"/>
        <v>/</v>
      </c>
      <c r="L24" s="54" t="str">
        <f t="shared" si="5"/>
        <v>/</v>
      </c>
      <c r="M24" s="54" t="str">
        <f t="shared" si="6"/>
        <v>/</v>
      </c>
    </row>
    <row r="25" spans="1:13" ht="42.75" customHeight="1" x14ac:dyDescent="0.2">
      <c r="A25" s="64"/>
      <c r="B25" s="16"/>
      <c r="C25" s="165" t="s">
        <v>68</v>
      </c>
      <c r="D25" s="55">
        <f>COUNTIF($K$23:$K$30,C25)*3+COUNTIF($L$23:$M$30,C25)</f>
        <v>0</v>
      </c>
      <c r="E25" s="10"/>
      <c r="F25" s="56">
        <f t="shared" si="7"/>
        <v>41364.416666666657</v>
      </c>
      <c r="G25" s="71" t="s">
        <v>137</v>
      </c>
      <c r="H25" s="70"/>
      <c r="I25" s="51"/>
      <c r="J25" s="58" t="s">
        <v>66</v>
      </c>
      <c r="K25" s="147" t="str">
        <f t="shared" si="4"/>
        <v>/</v>
      </c>
      <c r="L25" s="60" t="str">
        <f t="shared" si="5"/>
        <v>/</v>
      </c>
      <c r="M25" s="60" t="str">
        <f t="shared" si="6"/>
        <v>/</v>
      </c>
    </row>
    <row r="26" spans="1:13" ht="42.75" customHeight="1" x14ac:dyDescent="0.2">
      <c r="A26" s="30"/>
      <c r="B26" s="31"/>
      <c r="C26" s="165" t="s">
        <v>52</v>
      </c>
      <c r="D26" s="47">
        <f>COUNTIF($K$23:$K$30,C26)*3+COUNTIF($L$23:$M$30,C26)</f>
        <v>0</v>
      </c>
      <c r="E26" s="13"/>
      <c r="F26" s="48">
        <f t="shared" si="7"/>
        <v>41364.437499999985</v>
      </c>
      <c r="G26" s="69" t="s">
        <v>67</v>
      </c>
      <c r="H26" s="70"/>
      <c r="I26" s="51"/>
      <c r="J26" s="52" t="s">
        <v>68</v>
      </c>
      <c r="K26" s="146" t="str">
        <f t="shared" si="4"/>
        <v>/</v>
      </c>
      <c r="L26" s="54" t="str">
        <f t="shared" si="5"/>
        <v>/</v>
      </c>
      <c r="M26" s="54" t="str">
        <f t="shared" si="6"/>
        <v>/</v>
      </c>
    </row>
    <row r="27" spans="1:13" ht="42.75" customHeight="1" x14ac:dyDescent="0.2">
      <c r="A27" s="28"/>
      <c r="B27" s="16"/>
      <c r="C27" s="166" t="s">
        <v>87</v>
      </c>
      <c r="D27" s="55">
        <f>COUNTIF($K$23:$K$30,C27)*3+COUNTIF($L$23:$M$30,C27)</f>
        <v>0</v>
      </c>
      <c r="E27" s="10"/>
      <c r="F27" s="56">
        <f t="shared" si="7"/>
        <v>41364.458333333314</v>
      </c>
      <c r="G27" s="71" t="s">
        <v>52</v>
      </c>
      <c r="H27" s="70"/>
      <c r="I27" s="51"/>
      <c r="J27" s="58" t="s">
        <v>137</v>
      </c>
      <c r="K27" s="147" t="str">
        <f t="shared" si="4"/>
        <v>/</v>
      </c>
      <c r="L27" s="60" t="str">
        <f t="shared" si="5"/>
        <v>/</v>
      </c>
      <c r="M27" s="60" t="str">
        <f t="shared" si="6"/>
        <v>/</v>
      </c>
    </row>
    <row r="28" spans="1:13" ht="42.75" customHeight="1" x14ac:dyDescent="0.2">
      <c r="A28" s="30"/>
      <c r="B28" s="30"/>
      <c r="C28" s="90"/>
      <c r="D28" s="91"/>
      <c r="E28" s="31"/>
      <c r="F28" s="48">
        <f t="shared" si="7"/>
        <v>41364.479166666642</v>
      </c>
      <c r="G28" s="69" t="s">
        <v>66</v>
      </c>
      <c r="H28" s="70"/>
      <c r="I28" s="51"/>
      <c r="J28" s="52" t="s">
        <v>68</v>
      </c>
      <c r="K28" s="146" t="str">
        <f t="shared" si="4"/>
        <v>/</v>
      </c>
      <c r="L28" s="54" t="str">
        <f t="shared" si="5"/>
        <v>/</v>
      </c>
      <c r="M28" s="54" t="str">
        <f t="shared" si="6"/>
        <v>/</v>
      </c>
    </row>
    <row r="29" spans="1:13" ht="42.75" customHeight="1" x14ac:dyDescent="0.2">
      <c r="A29" s="32"/>
      <c r="B29" s="37"/>
      <c r="C29" s="300"/>
      <c r="D29" s="301"/>
      <c r="E29" s="33"/>
      <c r="F29" s="56">
        <f t="shared" si="7"/>
        <v>41364.499999999971</v>
      </c>
      <c r="G29" s="71" t="s">
        <v>67</v>
      </c>
      <c r="H29" s="70"/>
      <c r="I29" s="51"/>
      <c r="J29" s="58" t="s">
        <v>52</v>
      </c>
      <c r="K29" s="147" t="str">
        <f t="shared" si="4"/>
        <v>/</v>
      </c>
      <c r="L29" s="60" t="str">
        <f t="shared" si="5"/>
        <v>/</v>
      </c>
      <c r="M29" s="60" t="str">
        <f t="shared" si="6"/>
        <v>/</v>
      </c>
    </row>
    <row r="30" spans="1:13" ht="42.75" customHeight="1" x14ac:dyDescent="0.2">
      <c r="A30" s="197"/>
      <c r="B30" s="38"/>
      <c r="C30" s="73"/>
      <c r="D30" s="73"/>
      <c r="E30" s="35"/>
      <c r="F30" s="48">
        <f t="shared" si="7"/>
        <v>41364.520833333299</v>
      </c>
      <c r="G30" s="69" t="s">
        <v>137</v>
      </c>
      <c r="H30" s="70"/>
      <c r="I30" s="51"/>
      <c r="J30" s="52" t="s">
        <v>68</v>
      </c>
      <c r="K30" s="146" t="str">
        <f t="shared" si="4"/>
        <v>/</v>
      </c>
      <c r="L30" s="54" t="str">
        <f t="shared" si="5"/>
        <v>/</v>
      </c>
      <c r="M30" s="54" t="str">
        <f t="shared" si="6"/>
        <v>/</v>
      </c>
    </row>
    <row r="31" spans="1:13" ht="42.75" customHeight="1" x14ac:dyDescent="0.2">
      <c r="F31" s="56">
        <f t="shared" si="7"/>
        <v>41364.541666666628</v>
      </c>
      <c r="G31" s="71" t="s">
        <v>66</v>
      </c>
      <c r="H31" s="70"/>
      <c r="I31" s="51"/>
      <c r="J31" s="58" t="s">
        <v>52</v>
      </c>
      <c r="K31" s="100" t="str">
        <f t="shared" si="4"/>
        <v>/</v>
      </c>
      <c r="L31" s="100" t="str">
        <f t="shared" si="5"/>
        <v>/</v>
      </c>
      <c r="M31" s="100" t="str">
        <f t="shared" si="6"/>
        <v>/</v>
      </c>
    </row>
    <row r="32" spans="1:13" ht="42.75" customHeight="1" x14ac:dyDescent="0.2">
      <c r="F32" s="48">
        <f t="shared" si="7"/>
        <v>41364.562499999956</v>
      </c>
      <c r="G32" s="69" t="s">
        <v>137</v>
      </c>
      <c r="H32" s="70"/>
      <c r="I32" s="51"/>
      <c r="J32" s="52" t="s">
        <v>67</v>
      </c>
    </row>
  </sheetData>
  <mergeCells count="11">
    <mergeCell ref="C29:D29"/>
    <mergeCell ref="F8:J8"/>
    <mergeCell ref="C8:D8"/>
    <mergeCell ref="C17:D17"/>
    <mergeCell ref="A1:A2"/>
    <mergeCell ref="C1:E1"/>
    <mergeCell ref="F20:J20"/>
    <mergeCell ref="H9:I9"/>
    <mergeCell ref="C21:D21"/>
    <mergeCell ref="F21:J21"/>
    <mergeCell ref="H22:I22"/>
  </mergeCells>
  <pageMargins left="0.75" right="0.75" top="1" bottom="1" header="0.5" footer="0.5"/>
  <pageSetup scale="45" orientation="portrait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25"/>
  <sheetViews>
    <sheetView showGridLines="0" zoomScale="55" zoomScaleNormal="55" workbookViewId="0">
      <selection activeCell="F10" sqref="F10"/>
    </sheetView>
  </sheetViews>
  <sheetFormatPr defaultColWidth="12.19921875" defaultRowHeight="18" customHeight="1" x14ac:dyDescent="0.2"/>
  <cols>
    <col min="1" max="1" width="19.19921875" style="101" customWidth="1"/>
    <col min="2" max="2" width="6.09765625" style="101" customWidth="1"/>
    <col min="3" max="3" width="19.19921875" style="101" customWidth="1"/>
    <col min="4" max="4" width="7" style="101" customWidth="1"/>
    <col min="5" max="5" width="15.19921875" style="101" customWidth="1"/>
    <col min="6" max="7" width="19.19921875" style="101" customWidth="1"/>
    <col min="8" max="9" width="6.19921875" style="101" customWidth="1"/>
    <col min="10" max="10" width="19.19921875" style="101" customWidth="1"/>
    <col min="11" max="13" width="19.19921875" style="101" hidden="1" customWidth="1"/>
    <col min="14" max="256" width="12.19921875" style="101" customWidth="1"/>
  </cols>
  <sheetData>
    <row r="1" spans="1:13" ht="42.75" customHeight="1" x14ac:dyDescent="0.2">
      <c r="A1" s="296" t="s">
        <v>30</v>
      </c>
      <c r="B1" s="10"/>
      <c r="C1" s="318" t="s">
        <v>112</v>
      </c>
      <c r="D1" s="319"/>
      <c r="E1" s="320"/>
      <c r="F1" s="5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297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2.0833333333333332E-2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15"/>
      <c r="B7" s="28"/>
      <c r="C7" s="42"/>
      <c r="D7" s="42"/>
      <c r="E7" s="28"/>
      <c r="F7" s="42"/>
      <c r="G7" s="42"/>
      <c r="H7" s="42"/>
      <c r="I7" s="42"/>
      <c r="J7" s="42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44"/>
      <c r="L8" s="44"/>
      <c r="M8" s="44"/>
    </row>
    <row r="9" spans="1:13" ht="42.75" customHeight="1" thickBot="1" x14ac:dyDescent="0.25">
      <c r="A9" s="20">
        <v>1</v>
      </c>
      <c r="B9" s="21"/>
      <c r="C9" s="45" t="s">
        <v>12</v>
      </c>
      <c r="D9" s="45" t="s">
        <v>19</v>
      </c>
      <c r="E9" s="10"/>
      <c r="F9" s="45" t="s">
        <v>20</v>
      </c>
      <c r="G9" s="46" t="s">
        <v>21</v>
      </c>
      <c r="H9" s="308" t="s">
        <v>22</v>
      </c>
      <c r="I9" s="309"/>
      <c r="J9" s="46" t="s">
        <v>23</v>
      </c>
      <c r="K9" s="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217" t="s">
        <v>43</v>
      </c>
      <c r="D10" s="47">
        <f>COUNTIF($K$10:$K$15,C10)*3+COUNTIF($L$10:$M$15,C10)</f>
        <v>0</v>
      </c>
      <c r="E10" s="13"/>
      <c r="F10" s="48">
        <v>0.60416666666666663</v>
      </c>
      <c r="G10" s="49" t="str">
        <f t="shared" ref="G10:G15" si="0">$C$10</f>
        <v>RAS JODOIGNE1</v>
      </c>
      <c r="H10" s="50"/>
      <c r="I10" s="51"/>
      <c r="J10" s="52" t="str">
        <f>$C$11</f>
        <v>TEMPLIERS</v>
      </c>
      <c r="K10" s="53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 x14ac:dyDescent="0.2">
      <c r="A11" s="24" t="str">
        <f>IF(OR(A9=1,A9=2,A9=3,A9=4),"SYNTHÉTIQUE","HERBE")</f>
        <v>SYNTHÉTIQUE</v>
      </c>
      <c r="B11" s="25"/>
      <c r="C11" s="218" t="s">
        <v>52</v>
      </c>
      <c r="D11" s="55">
        <f>COUNTIF($K$10:$K$15,C11)*3+COUNTIF($L$10:$M$15,C11)</f>
        <v>0</v>
      </c>
      <c r="E11" s="10"/>
      <c r="F11" s="56">
        <f>F10+$A$4+$A$6</f>
        <v>0.62847222222222221</v>
      </c>
      <c r="G11" s="57" t="str">
        <f>$C$12</f>
        <v>VERLAINE</v>
      </c>
      <c r="H11" s="50"/>
      <c r="I11" s="51"/>
      <c r="J11" s="58" t="str">
        <f>$C$13</f>
        <v>CHATELET</v>
      </c>
      <c r="K11" s="59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218" t="s">
        <v>46</v>
      </c>
      <c r="D12" s="47">
        <f>COUNTIF($K$10:$K$15,C12)*3+COUNTIF($L$10:$M$15,C12)</f>
        <v>0</v>
      </c>
      <c r="E12" s="13"/>
      <c r="F12" s="48">
        <f>F11+$A$4+$A$6</f>
        <v>0.65277777777777779</v>
      </c>
      <c r="G12" s="49" t="str">
        <f>$C$11</f>
        <v>TEMPLIERS</v>
      </c>
      <c r="H12" s="50"/>
      <c r="I12" s="51"/>
      <c r="J12" s="52" t="str">
        <f>$C$13</f>
        <v>CHATELET</v>
      </c>
      <c r="K12" s="53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thickBot="1" x14ac:dyDescent="0.25">
      <c r="A13" s="28"/>
      <c r="B13" s="29"/>
      <c r="C13" s="219" t="s">
        <v>63</v>
      </c>
      <c r="D13" s="55">
        <f>COUNTIF($K$10:$K$15,C13)*3+COUNTIF($L$10:$M$15,C13)</f>
        <v>0</v>
      </c>
      <c r="E13" s="10"/>
      <c r="F13" s="56">
        <f>F12+$A$4+$A$6</f>
        <v>0.67708333333333337</v>
      </c>
      <c r="G13" s="57" t="str">
        <f t="shared" si="0"/>
        <v>RAS JODOIGNE1</v>
      </c>
      <c r="H13" s="50"/>
      <c r="I13" s="51"/>
      <c r="J13" s="58" t="str">
        <f>$C$12</f>
        <v>VERLAINE</v>
      </c>
      <c r="K13" s="59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0.70138888888888895</v>
      </c>
      <c r="G14" s="49" t="str">
        <f>$C$11</f>
        <v>TEMPLIERS</v>
      </c>
      <c r="H14" s="50"/>
      <c r="I14" s="51"/>
      <c r="J14" s="52" t="str">
        <f>$C$12</f>
        <v>VERLAINE</v>
      </c>
      <c r="K14" s="53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0.72569444444444453</v>
      </c>
      <c r="G15" s="57" t="str">
        <f t="shared" si="0"/>
        <v>RAS JODOIGNE1</v>
      </c>
      <c r="H15" s="50"/>
      <c r="I15" s="51"/>
      <c r="J15" s="58" t="str">
        <f>$C$13</f>
        <v>CHATELET</v>
      </c>
      <c r="K15" s="59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61"/>
      <c r="L16" s="61"/>
      <c r="M16" s="62"/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44"/>
      <c r="L17" s="44"/>
      <c r="M17" s="44"/>
    </row>
    <row r="18" spans="1:13" ht="42.75" customHeight="1" thickBot="1" x14ac:dyDescent="0.25">
      <c r="A18" s="20">
        <v>2</v>
      </c>
      <c r="B18" s="13"/>
      <c r="C18" s="45" t="s">
        <v>12</v>
      </c>
      <c r="D18" s="45" t="s">
        <v>19</v>
      </c>
      <c r="E18" s="13"/>
      <c r="F18" s="45" t="s">
        <v>20</v>
      </c>
      <c r="G18" s="46" t="s">
        <v>21</v>
      </c>
      <c r="H18" s="308" t="s">
        <v>22</v>
      </c>
      <c r="I18" s="309"/>
      <c r="J18" s="46" t="s">
        <v>23</v>
      </c>
      <c r="K18" s="45" t="s">
        <v>24</v>
      </c>
      <c r="L18" s="44"/>
      <c r="M18" s="44"/>
    </row>
    <row r="19" spans="1:13" ht="42.75" customHeight="1" x14ac:dyDescent="0.2">
      <c r="A19" s="22" t="s">
        <v>14</v>
      </c>
      <c r="B19" s="10"/>
      <c r="C19" s="217" t="s">
        <v>33</v>
      </c>
      <c r="D19" s="55">
        <f>COUNTIF($K$19:$K$24,C19)*3+COUNTIF($L$19:$M$24,C19)</f>
        <v>0</v>
      </c>
      <c r="E19" s="10"/>
      <c r="F19" s="56">
        <v>0.60416666666666663</v>
      </c>
      <c r="G19" s="57" t="str">
        <f t="shared" ref="G19:G24" si="4">$C$19</f>
        <v>RAS JODOIGNE 2</v>
      </c>
      <c r="H19" s="50"/>
      <c r="I19" s="51"/>
      <c r="J19" s="58" t="str">
        <f>$C$20</f>
        <v>LEUZE</v>
      </c>
      <c r="K19" s="59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 x14ac:dyDescent="0.2">
      <c r="A20" s="105" t="s">
        <v>31</v>
      </c>
      <c r="B20" s="13"/>
      <c r="C20" s="218" t="s">
        <v>107</v>
      </c>
      <c r="D20" s="47">
        <f>COUNTIF($K$19:$K$24,C20)*3+COUNTIF($L$19:$M$24,C20)</f>
        <v>0</v>
      </c>
      <c r="E20" s="13"/>
      <c r="F20" s="48">
        <f>F19+$A$4+$A$6</f>
        <v>0.62847222222222221</v>
      </c>
      <c r="G20" s="49" t="str">
        <f>$C$21</f>
        <v xml:space="preserve">LA HULPE </v>
      </c>
      <c r="H20" s="50"/>
      <c r="I20" s="51"/>
      <c r="J20" s="52" t="str">
        <f>$C$22</f>
        <v xml:space="preserve">UNION SG </v>
      </c>
      <c r="K20" s="53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 x14ac:dyDescent="0.2">
      <c r="A21" s="64"/>
      <c r="B21" s="16"/>
      <c r="C21" s="218" t="s">
        <v>74</v>
      </c>
      <c r="D21" s="55">
        <f>COUNTIF($K$19:$K$24,C21)*3+COUNTIF($L$19:$M$24,C21)</f>
        <v>0</v>
      </c>
      <c r="E21" s="10"/>
      <c r="F21" s="56">
        <f>F20+$A$4+$A$6</f>
        <v>0.65277777777777779</v>
      </c>
      <c r="G21" s="57" t="str">
        <f>$C$20</f>
        <v>LEUZE</v>
      </c>
      <c r="H21" s="50"/>
      <c r="I21" s="51"/>
      <c r="J21" s="58" t="str">
        <f>$C$22</f>
        <v xml:space="preserve">UNION SG </v>
      </c>
      <c r="K21" s="59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 thickBot="1" x14ac:dyDescent="0.25">
      <c r="A22" s="30"/>
      <c r="B22" s="31"/>
      <c r="C22" s="219" t="s">
        <v>86</v>
      </c>
      <c r="D22" s="47">
        <f>COUNTIF($K$19:$K$24,C22)*3+COUNTIF($L$19:$M$24,C22)</f>
        <v>0</v>
      </c>
      <c r="E22" s="13"/>
      <c r="F22" s="48">
        <f>F21+$A$4+$A$6</f>
        <v>0.67708333333333337</v>
      </c>
      <c r="G22" s="49" t="str">
        <f t="shared" si="4"/>
        <v>RAS JODOIGNE 2</v>
      </c>
      <c r="H22" s="50"/>
      <c r="I22" s="51"/>
      <c r="J22" s="52" t="str">
        <f>$C$21</f>
        <v xml:space="preserve">LA HULPE </v>
      </c>
      <c r="K22" s="53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 x14ac:dyDescent="0.2">
      <c r="A23" s="28"/>
      <c r="B23" s="28"/>
      <c r="C23" s="64"/>
      <c r="D23" s="64"/>
      <c r="E23" s="16"/>
      <c r="F23" s="56">
        <f>F22+$A$4+$A$6</f>
        <v>0.70138888888888895</v>
      </c>
      <c r="G23" s="57" t="str">
        <f>$C$20</f>
        <v>LEUZE</v>
      </c>
      <c r="H23" s="50"/>
      <c r="I23" s="51"/>
      <c r="J23" s="58" t="str">
        <f>$C$21</f>
        <v xml:space="preserve">LA HULPE </v>
      </c>
      <c r="K23" s="59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 x14ac:dyDescent="0.2">
      <c r="A24" s="30"/>
      <c r="B24" s="30"/>
      <c r="C24" s="30"/>
      <c r="D24" s="30"/>
      <c r="E24" s="31"/>
      <c r="F24" s="48">
        <f>F23+$A$4+$A$6</f>
        <v>0.72569444444444453</v>
      </c>
      <c r="G24" s="49" t="str">
        <f t="shared" si="4"/>
        <v>RAS JODOIGNE 2</v>
      </c>
      <c r="H24" s="50"/>
      <c r="I24" s="51"/>
      <c r="J24" s="52" t="str">
        <f>$C$22</f>
        <v xml:space="preserve">UNION SG </v>
      </c>
      <c r="K24" s="53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28"/>
      <c r="B25" s="28"/>
      <c r="C25" s="28"/>
      <c r="D25" s="28"/>
      <c r="E25" s="28"/>
      <c r="F25" s="64"/>
      <c r="G25" s="64"/>
      <c r="H25" s="64"/>
      <c r="I25" s="64"/>
      <c r="J25" s="64"/>
      <c r="K25" s="64"/>
      <c r="L25" s="64"/>
      <c r="M25" s="99"/>
    </row>
  </sheetData>
  <mergeCells count="8">
    <mergeCell ref="C17:D17"/>
    <mergeCell ref="H18:I18"/>
    <mergeCell ref="F17:J17"/>
    <mergeCell ref="A1:A2"/>
    <mergeCell ref="C1:E1"/>
    <mergeCell ref="C8:D8"/>
    <mergeCell ref="F8:J8"/>
    <mergeCell ref="H9:I9"/>
  </mergeCells>
  <pageMargins left="0.75" right="0.75" top="1" bottom="1" header="0.5" footer="0.5"/>
  <pageSetup scale="47" orientation="portrait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42"/>
  <sheetViews>
    <sheetView showGridLines="0" topLeftCell="A7" zoomScale="55" zoomScaleNormal="55" workbookViewId="0">
      <selection activeCell="E42" sqref="E42"/>
    </sheetView>
  </sheetViews>
  <sheetFormatPr defaultColWidth="12.19921875" defaultRowHeight="18" customHeight="1" x14ac:dyDescent="0.2"/>
  <cols>
    <col min="1" max="1" width="19.19921875" style="81" customWidth="1"/>
    <col min="2" max="2" width="6.09765625" style="81" customWidth="1"/>
    <col min="3" max="3" width="19.19921875" style="81" customWidth="1"/>
    <col min="4" max="4" width="7" style="81" customWidth="1"/>
    <col min="5" max="5" width="6.59765625" style="81" customWidth="1"/>
    <col min="6" max="6" width="19.19921875" style="81" customWidth="1"/>
    <col min="7" max="7" width="19.3984375" style="81" customWidth="1"/>
    <col min="8" max="9" width="6.19921875" style="81" customWidth="1"/>
    <col min="10" max="10" width="19.19921875" style="81" customWidth="1"/>
    <col min="11" max="13" width="19.19921875" style="81" hidden="1" customWidth="1"/>
    <col min="14" max="256" width="12.19921875" style="81" customWidth="1"/>
  </cols>
  <sheetData>
    <row r="1" spans="1:13" ht="42.75" customHeight="1" x14ac:dyDescent="0.2">
      <c r="A1" s="296" t="s">
        <v>4</v>
      </c>
      <c r="B1" s="5"/>
      <c r="C1" s="318">
        <f>'ÉQUIPES_PARTICIPANTS - Tableau '!E2</f>
        <v>41784</v>
      </c>
      <c r="D1" s="319"/>
      <c r="E1" s="320"/>
      <c r="F1" s="28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297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144"/>
      <c r="L8" s="44"/>
      <c r="M8" s="44"/>
    </row>
    <row r="9" spans="1:13" ht="42.75" customHeight="1" x14ac:dyDescent="0.2">
      <c r="A9" s="20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46" t="s">
        <v>21</v>
      </c>
      <c r="H9" s="308" t="s">
        <v>22</v>
      </c>
      <c r="I9" s="309"/>
      <c r="J9" s="46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66" t="s">
        <v>90</v>
      </c>
      <c r="D10" s="47">
        <f>COUNTIF($K$10:$K$15,C10)*3+COUNTIF($L$10:$M$15,C10)</f>
        <v>0</v>
      </c>
      <c r="E10" s="13"/>
      <c r="F10" s="48">
        <v>0.39583333333333331</v>
      </c>
      <c r="G10" s="49" t="str">
        <f t="shared" ref="G10:G15" si="0">$C$10</f>
        <v>GEMBLOUX</v>
      </c>
      <c r="H10" s="50"/>
      <c r="I10" s="51"/>
      <c r="J10" s="52" t="str">
        <f>$C$11</f>
        <v>WASSEIGES</v>
      </c>
      <c r="K10" s="146" t="str">
        <f t="shared" ref="K10:K19" si="1">IF(AND($H10=$I10,AND(NOT(ISBLANK($I10)),NOT(ISBLANK($I10)))),"ÉGALITÉ",IF($H10&lt;$I10,$J10,IF($H10&gt;$I10,$G10,"/")))</f>
        <v>/</v>
      </c>
      <c r="L10" s="54" t="str">
        <f t="shared" ref="L10:L19" si="2">IF($K10="ÉGALITÉ",$G10,"/")</f>
        <v>/</v>
      </c>
      <c r="M10" s="54" t="str">
        <f t="shared" ref="M10:M19" si="3">IF($K10="ÉGALITÉ",$J10,"/")</f>
        <v>/</v>
      </c>
    </row>
    <row r="11" spans="1:13" ht="42.75" customHeight="1" x14ac:dyDescent="0.2">
      <c r="A11" s="24" t="str">
        <f>IF(OR(A9=1,A9=2,A9=3,A9=4),"SYNTHÉTIQUE","HERBE")</f>
        <v>SYNTHÉTIQUE</v>
      </c>
      <c r="B11" s="25"/>
      <c r="C11" s="165" t="s">
        <v>34</v>
      </c>
      <c r="D11" s="55">
        <f>COUNTIF($K$10:$K$15,C11)*3+COUNTIF($L$10:$M$15,C11)</f>
        <v>0</v>
      </c>
      <c r="E11" s="10"/>
      <c r="F11" s="56">
        <f>F10+$A$4+$A$6</f>
        <v>0.41666666666666663</v>
      </c>
      <c r="G11" s="57" t="str">
        <f>$C$12</f>
        <v>VERLAINE</v>
      </c>
      <c r="H11" s="50"/>
      <c r="I11" s="51"/>
      <c r="J11" s="58" t="str">
        <f>$C$13</f>
        <v>UNION SG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65" t="s">
        <v>46</v>
      </c>
      <c r="D12" s="47">
        <f>COUNTIF($K$10:$K$15,C12)*3+COUNTIF($L$10:$M$15,C12)</f>
        <v>0</v>
      </c>
      <c r="E12" s="13"/>
      <c r="F12" s="48">
        <f>F11+$A$4+$A$6</f>
        <v>0.43749999999999994</v>
      </c>
      <c r="G12" s="49" t="str">
        <f>$C$11</f>
        <v>WASSEIGES</v>
      </c>
      <c r="H12" s="50"/>
      <c r="I12" s="51"/>
      <c r="J12" s="52" t="str">
        <f>$C$13</f>
        <v>UNION SG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66" t="s">
        <v>50</v>
      </c>
      <c r="D13" s="55">
        <f>COUNTIF($K$10:$K$15,C13)*3+COUNTIF($L$10:$M$15,C13)</f>
        <v>0</v>
      </c>
      <c r="E13" s="10"/>
      <c r="F13" s="56">
        <f>F12+$A$4+$A$6</f>
        <v>0.45833333333333326</v>
      </c>
      <c r="G13" s="57" t="str">
        <f t="shared" si="0"/>
        <v>GEMBLOUX</v>
      </c>
      <c r="H13" s="50"/>
      <c r="I13" s="51"/>
      <c r="J13" s="58" t="str">
        <f>$C$12</f>
        <v>VERLAINE</v>
      </c>
      <c r="K13" s="147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0.47916666666666657</v>
      </c>
      <c r="G14" s="49" t="str">
        <f>$C$11</f>
        <v>WASSEIGES</v>
      </c>
      <c r="H14" s="50"/>
      <c r="I14" s="51"/>
      <c r="J14" s="52" t="str">
        <f>$C$12</f>
        <v>VERLAINE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0.49999999999999989</v>
      </c>
      <c r="G15" s="57" t="str">
        <f t="shared" si="0"/>
        <v>GEMBLOUX</v>
      </c>
      <c r="H15" s="50"/>
      <c r="I15" s="51"/>
      <c r="J15" s="58" t="str">
        <f>$C$13</f>
        <v>UNION SG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46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147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 x14ac:dyDescent="0.2">
      <c r="A18" s="20">
        <v>2</v>
      </c>
      <c r="B18" s="13"/>
      <c r="C18" s="131" t="s">
        <v>12</v>
      </c>
      <c r="D18" s="131" t="s">
        <v>19</v>
      </c>
      <c r="E18" s="13"/>
      <c r="F18" s="131" t="s">
        <v>20</v>
      </c>
      <c r="G18" s="46" t="s">
        <v>21</v>
      </c>
      <c r="H18" s="308" t="s">
        <v>22</v>
      </c>
      <c r="I18" s="309"/>
      <c r="J18" s="46" t="s">
        <v>23</v>
      </c>
      <c r="K18" s="146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 x14ac:dyDescent="0.2">
      <c r="A19" s="22" t="s">
        <v>14</v>
      </c>
      <c r="B19" s="10"/>
      <c r="C19" s="17" t="str">
        <f>'ÉQUIPES_PARTICIPANTS - Tableau '!D8</f>
        <v>RAS JODOIGNE2</v>
      </c>
      <c r="D19" s="55">
        <f>COUNTIF($K$19:$K$24,C19)*3+COUNTIF($L$19:$M$24,C19)</f>
        <v>0</v>
      </c>
      <c r="E19" s="10"/>
      <c r="F19" s="56">
        <v>0.39583333333333331</v>
      </c>
      <c r="G19" s="57" t="str">
        <f t="shared" ref="G19:G24" si="4">$C$19</f>
        <v>RAS JODOIGNE2</v>
      </c>
      <c r="H19" s="50"/>
      <c r="I19" s="51"/>
      <c r="J19" s="58" t="str">
        <f>$C$20</f>
        <v xml:space="preserve">HOUTEM </v>
      </c>
      <c r="K19" s="147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 x14ac:dyDescent="0.2">
      <c r="A20" s="63" t="str">
        <f>IF(OR(A18=1,A18=2,A18=3,A18=4),"SYNTHÉTIQUE","HERBE")</f>
        <v>SYNTHÉTIQUE</v>
      </c>
      <c r="B20" s="13"/>
      <c r="C20" s="167" t="s">
        <v>56</v>
      </c>
      <c r="D20" s="47">
        <f>COUNTIF($K$19:$K$24,C20)*3+COUNTIF($L$19:$M$24,C20)</f>
        <v>0</v>
      </c>
      <c r="E20" s="13"/>
      <c r="F20" s="48">
        <f>F19+$A$4+$A$6</f>
        <v>0.41666666666666663</v>
      </c>
      <c r="G20" s="49" t="str">
        <f>$C$21</f>
        <v>RU AUDERGHEM</v>
      </c>
      <c r="H20" s="50"/>
      <c r="I20" s="51"/>
      <c r="J20" s="52" t="str">
        <f>$C$22</f>
        <v>RAC LEUZE</v>
      </c>
      <c r="K20" s="89"/>
      <c r="L20" s="89"/>
      <c r="M20" s="89"/>
    </row>
    <row r="21" spans="1:13" ht="42.75" customHeight="1" x14ac:dyDescent="0.2">
      <c r="A21" s="64"/>
      <c r="B21" s="16"/>
      <c r="C21" s="165" t="s">
        <v>59</v>
      </c>
      <c r="D21" s="55">
        <f>COUNTIF($K$19:$K$24,C21)*3+COUNTIF($L$19:$M$24,C21)</f>
        <v>0</v>
      </c>
      <c r="E21" s="10"/>
      <c r="F21" s="56">
        <f>F20+$A$4+$A$6</f>
        <v>0.43749999999999994</v>
      </c>
      <c r="G21" s="57" t="str">
        <f>$C$20</f>
        <v xml:space="preserve">HOUTEM </v>
      </c>
      <c r="H21" s="50"/>
      <c r="I21" s="51"/>
      <c r="J21" s="58" t="str">
        <f>$C$22</f>
        <v>RAC LEUZE</v>
      </c>
      <c r="K21" s="144"/>
      <c r="L21" s="44"/>
      <c r="M21" s="44"/>
    </row>
    <row r="22" spans="1:13" ht="42.75" customHeight="1" x14ac:dyDescent="0.2">
      <c r="A22" s="30"/>
      <c r="B22" s="31"/>
      <c r="C22" s="166" t="s">
        <v>68</v>
      </c>
      <c r="D22" s="47">
        <f>COUNTIF($K$19:$K$24,C22)*3+COUNTIF($L$19:$M$24,C22)</f>
        <v>0</v>
      </c>
      <c r="E22" s="13"/>
      <c r="F22" s="48">
        <f>F21+$A$4+$A$6</f>
        <v>0.45833333333333326</v>
      </c>
      <c r="G22" s="49" t="str">
        <f t="shared" si="4"/>
        <v>RAS JODOIGNE2</v>
      </c>
      <c r="H22" s="50"/>
      <c r="I22" s="51"/>
      <c r="J22" s="52" t="str">
        <f>$C$21</f>
        <v>RU AUDERGHEM</v>
      </c>
      <c r="K22" s="145" t="s">
        <v>24</v>
      </c>
      <c r="L22" s="44"/>
      <c r="M22" s="44"/>
    </row>
    <row r="23" spans="1:13" ht="42.75" customHeight="1" x14ac:dyDescent="0.2">
      <c r="A23" s="28"/>
      <c r="B23" s="28"/>
      <c r="C23" s="64"/>
      <c r="D23" s="64"/>
      <c r="E23" s="16"/>
      <c r="F23" s="56">
        <f>F22+$A$4+$A$6</f>
        <v>0.47916666666666657</v>
      </c>
      <c r="G23" s="57" t="str">
        <f>$C$20</f>
        <v xml:space="preserve">HOUTEM </v>
      </c>
      <c r="H23" s="50"/>
      <c r="I23" s="51"/>
      <c r="J23" s="58" t="str">
        <f>$C$21</f>
        <v>RU AUDERGHEM</v>
      </c>
      <c r="K23" s="147" t="str">
        <f t="shared" ref="K23:K33" si="5">IF(AND($H23=$I23,AND(NOT(ISBLANK($I23)),NOT(ISBLANK($I23)))),"ÉGALITÉ",IF($H23&lt;$I23,$J23,IF($H23&gt;$I23,$G23,"/")))</f>
        <v>/</v>
      </c>
      <c r="L23" s="60" t="str">
        <f t="shared" ref="L23:L33" si="6">IF($K23="ÉGALITÉ",$G23,"/")</f>
        <v>/</v>
      </c>
      <c r="M23" s="60" t="str">
        <f t="shared" ref="M23:M33" si="7">IF($K23="ÉGALITÉ",$J23,"/")</f>
        <v>/</v>
      </c>
    </row>
    <row r="24" spans="1:13" ht="42.75" customHeight="1" x14ac:dyDescent="0.2">
      <c r="A24" s="30"/>
      <c r="B24" s="30"/>
      <c r="C24" s="30"/>
      <c r="D24" s="30"/>
      <c r="E24" s="31"/>
      <c r="F24" s="48">
        <f>F23+$A$4+$A$6</f>
        <v>0.49999999999999989</v>
      </c>
      <c r="G24" s="49" t="str">
        <f t="shared" si="4"/>
        <v>RAS JODOIGNE2</v>
      </c>
      <c r="H24" s="50"/>
      <c r="I24" s="51"/>
      <c r="J24" s="52" t="str">
        <f>$C$22</f>
        <v>RAC LEUZE</v>
      </c>
      <c r="K24" s="146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47" t="str">
        <f t="shared" si="5"/>
        <v>/</v>
      </c>
      <c r="L25" s="60" t="str">
        <f t="shared" si="6"/>
        <v>/</v>
      </c>
      <c r="M25" s="60" t="str">
        <f t="shared" si="7"/>
        <v>/</v>
      </c>
    </row>
    <row r="26" spans="1:13" ht="42.75" customHeight="1" x14ac:dyDescent="0.2">
      <c r="A26" s="18" t="s">
        <v>13</v>
      </c>
      <c r="B26" s="13"/>
      <c r="C26" s="305" t="s">
        <v>26</v>
      </c>
      <c r="D26" s="306"/>
      <c r="E26" s="13"/>
      <c r="F26" s="305" t="str">
        <f>C26</f>
        <v>GROUPE C</v>
      </c>
      <c r="G26" s="307"/>
      <c r="H26" s="305"/>
      <c r="I26" s="307"/>
      <c r="J26" s="305"/>
      <c r="K26" s="146" t="str">
        <f t="shared" si="5"/>
        <v>/</v>
      </c>
      <c r="L26" s="54" t="str">
        <f t="shared" si="6"/>
        <v>/</v>
      </c>
      <c r="M26" s="54" t="str">
        <f t="shared" si="7"/>
        <v>/</v>
      </c>
    </row>
    <row r="27" spans="1:13" ht="42.75" customHeight="1" x14ac:dyDescent="0.2">
      <c r="A27" s="20">
        <v>5</v>
      </c>
      <c r="B27" s="10"/>
      <c r="C27" s="131" t="s">
        <v>12</v>
      </c>
      <c r="D27" s="131" t="s">
        <v>19</v>
      </c>
      <c r="E27" s="10"/>
      <c r="F27" s="131" t="s">
        <v>20</v>
      </c>
      <c r="G27" s="46" t="s">
        <v>21</v>
      </c>
      <c r="H27" s="308" t="s">
        <v>22</v>
      </c>
      <c r="I27" s="309"/>
      <c r="J27" s="46" t="s">
        <v>23</v>
      </c>
      <c r="K27" s="147" t="str">
        <f t="shared" si="5"/>
        <v>ÉQUIPE 1</v>
      </c>
      <c r="L27" s="60" t="str">
        <f t="shared" si="6"/>
        <v>/</v>
      </c>
      <c r="M27" s="60" t="str">
        <f t="shared" si="7"/>
        <v>/</v>
      </c>
    </row>
    <row r="28" spans="1:13" ht="42.75" customHeight="1" x14ac:dyDescent="0.2">
      <c r="A28" s="22" t="s">
        <v>14</v>
      </c>
      <c r="B28" s="13"/>
      <c r="C28" s="167" t="s">
        <v>96</v>
      </c>
      <c r="D28" s="47">
        <f>COUNTIF($K$28:$K$33,C28)*3+COUNTIF($L$28:$M$33,C28)</f>
        <v>0</v>
      </c>
      <c r="E28" s="13"/>
      <c r="F28" s="48">
        <v>0.39583333333333331</v>
      </c>
      <c r="G28" s="274" t="s">
        <v>96</v>
      </c>
      <c r="H28" s="50"/>
      <c r="I28" s="51"/>
      <c r="J28" s="52" t="s">
        <v>70</v>
      </c>
      <c r="K28" s="146" t="str">
        <f t="shared" si="5"/>
        <v>/</v>
      </c>
      <c r="L28" s="54" t="str">
        <f t="shared" si="6"/>
        <v>/</v>
      </c>
      <c r="M28" s="54" t="str">
        <f t="shared" si="7"/>
        <v>/</v>
      </c>
    </row>
    <row r="29" spans="1:13" ht="42.75" customHeight="1" x14ac:dyDescent="0.2">
      <c r="A29" s="24" t="str">
        <f>IF(OR(A27=1,A27=2,A27=3,A27=4),"SYNTHÉTIQUE","HERBE")</f>
        <v>HERBE</v>
      </c>
      <c r="B29" s="10"/>
      <c r="C29" s="165" t="s">
        <v>70</v>
      </c>
      <c r="D29" s="55">
        <f>COUNTIF($K$28:$K$33,C29)*3+COUNTIF($L$28:$M$33,C29)</f>
        <v>0</v>
      </c>
      <c r="E29" s="10"/>
      <c r="F29" s="56">
        <f>F28+$A$4+$A$6</f>
        <v>0.41666666666666663</v>
      </c>
      <c r="G29" s="57" t="s">
        <v>77</v>
      </c>
      <c r="H29" s="50"/>
      <c r="I29" s="51"/>
      <c r="J29" s="58" t="s">
        <v>81</v>
      </c>
      <c r="K29" s="147" t="str">
        <f t="shared" si="5"/>
        <v>/</v>
      </c>
      <c r="L29" s="60" t="str">
        <f t="shared" si="6"/>
        <v>/</v>
      </c>
      <c r="M29" s="60" t="str">
        <f t="shared" si="7"/>
        <v>/</v>
      </c>
    </row>
    <row r="30" spans="1:13" ht="42.75" customHeight="1" x14ac:dyDescent="0.2">
      <c r="A30" s="26"/>
      <c r="B30" s="31"/>
      <c r="C30" s="165" t="s">
        <v>71</v>
      </c>
      <c r="D30" s="47">
        <f>COUNTIF($K$28:$K$33,C30)*3+COUNTIF($L$28:$M$33,C30)</f>
        <v>0</v>
      </c>
      <c r="E30" s="13"/>
      <c r="F30" s="48">
        <f>F29+$A$4+$A$6</f>
        <v>0.43749999999999994</v>
      </c>
      <c r="G30" s="49" t="s">
        <v>149</v>
      </c>
      <c r="H30" s="50"/>
      <c r="I30" s="51"/>
      <c r="J30" s="52" t="s">
        <v>71</v>
      </c>
      <c r="K30" s="146" t="str">
        <f t="shared" si="5"/>
        <v>/</v>
      </c>
      <c r="L30" s="54" t="str">
        <f t="shared" si="6"/>
        <v>/</v>
      </c>
      <c r="M30" s="54" t="str">
        <f t="shared" si="7"/>
        <v>/</v>
      </c>
    </row>
    <row r="31" spans="1:13" ht="42.75" customHeight="1" x14ac:dyDescent="0.2">
      <c r="A31" s="28"/>
      <c r="B31" s="16"/>
      <c r="C31" s="166" t="s">
        <v>74</v>
      </c>
      <c r="D31" s="55">
        <f>COUNTIF($K$28:$K$33,C31)*3+COUNTIF($L$28:$M$33,C31)</f>
        <v>0</v>
      </c>
      <c r="E31" s="10"/>
      <c r="F31" s="56">
        <f>F30+$A$4+$A$6</f>
        <v>0.45833333333333326</v>
      </c>
      <c r="G31" s="57" t="s">
        <v>81</v>
      </c>
      <c r="H31" s="50"/>
      <c r="I31" s="51"/>
      <c r="J31" s="58" t="s">
        <v>84</v>
      </c>
      <c r="K31" s="147" t="str">
        <f t="shared" si="5"/>
        <v>/</v>
      </c>
      <c r="L31" s="60" t="str">
        <f t="shared" si="6"/>
        <v>/</v>
      </c>
      <c r="M31" s="60" t="str">
        <f t="shared" si="7"/>
        <v>/</v>
      </c>
    </row>
    <row r="32" spans="1:13" ht="42.75" customHeight="1" x14ac:dyDescent="0.2">
      <c r="A32" s="30"/>
      <c r="B32" s="30"/>
      <c r="C32" s="167" t="s">
        <v>77</v>
      </c>
      <c r="D32" s="180">
        <v>0</v>
      </c>
      <c r="E32" s="31"/>
      <c r="F32" s="48">
        <f>F31+$A$4+$A$6</f>
        <v>0.47916666666666657</v>
      </c>
      <c r="G32" s="49" t="s">
        <v>77</v>
      </c>
      <c r="H32" s="50"/>
      <c r="I32" s="51"/>
      <c r="J32" s="52" t="s">
        <v>84</v>
      </c>
      <c r="K32" s="146" t="str">
        <f t="shared" si="5"/>
        <v>/</v>
      </c>
      <c r="L32" s="54" t="str">
        <f t="shared" si="6"/>
        <v>/</v>
      </c>
      <c r="M32" s="54" t="str">
        <f t="shared" si="7"/>
        <v>/</v>
      </c>
    </row>
    <row r="33" spans="1:256" ht="42.75" customHeight="1" x14ac:dyDescent="0.2">
      <c r="A33" s="28"/>
      <c r="B33" s="28"/>
      <c r="C33" s="165" t="s">
        <v>80</v>
      </c>
      <c r="D33" s="181">
        <v>0</v>
      </c>
      <c r="E33" s="16"/>
      <c r="F33" s="56">
        <f>F32+$A$4+$A$6</f>
        <v>0.49999999999999989</v>
      </c>
      <c r="G33" s="57" t="s">
        <v>96</v>
      </c>
      <c r="H33" s="50"/>
      <c r="I33" s="51"/>
      <c r="J33" s="58" t="s">
        <v>81</v>
      </c>
      <c r="K33" s="92" t="str">
        <f t="shared" si="5"/>
        <v>/</v>
      </c>
      <c r="L33" s="93" t="str">
        <f t="shared" si="6"/>
        <v>/</v>
      </c>
      <c r="M33" s="93" t="str">
        <f t="shared" si="7"/>
        <v>/</v>
      </c>
    </row>
    <row r="34" spans="1:256" ht="42.75" customHeight="1" x14ac:dyDescent="0.2">
      <c r="A34" s="8"/>
      <c r="B34" s="30"/>
      <c r="C34" s="210" t="s">
        <v>84</v>
      </c>
      <c r="D34" s="286">
        <v>0</v>
      </c>
      <c r="E34" s="30"/>
      <c r="F34" s="61"/>
      <c r="G34" s="61"/>
      <c r="H34" s="61"/>
      <c r="I34" s="61"/>
      <c r="J34" s="61"/>
    </row>
    <row r="35" spans="1:256" ht="42.75" customHeight="1" x14ac:dyDescent="0.2">
      <c r="A35" s="18" t="s">
        <v>13</v>
      </c>
      <c r="B35" s="5"/>
      <c r="C35" s="287"/>
      <c r="D35" s="288"/>
      <c r="E35" s="16"/>
      <c r="F35" s="289"/>
      <c r="G35" s="292" t="s">
        <v>153</v>
      </c>
      <c r="H35" s="290" t="s">
        <v>154</v>
      </c>
      <c r="I35" s="290"/>
      <c r="J35" s="291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  <c r="IV35" s="102"/>
    </row>
    <row r="36" spans="1:256" ht="42.75" customHeight="1" x14ac:dyDescent="0.2">
      <c r="A36" s="20">
        <v>6</v>
      </c>
      <c r="B36" s="7"/>
      <c r="C36" s="273"/>
      <c r="D36" s="273"/>
      <c r="E36" s="31"/>
      <c r="F36" s="131" t="s">
        <v>20</v>
      </c>
      <c r="G36" s="46" t="s">
        <v>21</v>
      </c>
      <c r="H36" s="308" t="s">
        <v>22</v>
      </c>
      <c r="I36" s="309"/>
      <c r="J36" s="46" t="s">
        <v>23</v>
      </c>
    </row>
    <row r="37" spans="1:256" ht="42.75" customHeight="1" x14ac:dyDescent="0.2">
      <c r="A37" s="22" t="s">
        <v>14</v>
      </c>
      <c r="B37" s="5"/>
      <c r="C37" s="151"/>
      <c r="D37" s="152"/>
      <c r="E37" s="16"/>
      <c r="F37" s="56">
        <v>0.39583333333333331</v>
      </c>
      <c r="G37" s="57" t="s">
        <v>71</v>
      </c>
      <c r="H37" s="50"/>
      <c r="I37" s="51"/>
      <c r="J37" s="58" t="s">
        <v>74</v>
      </c>
    </row>
    <row r="38" spans="1:256" ht="42.75" customHeight="1" x14ac:dyDescent="0.2">
      <c r="A38" s="63" t="str">
        <f>IF(OR(A36=1,A36=2,A36=3,A36=4),"SYNTHÉTIQUE","HERBE")</f>
        <v>HERBE</v>
      </c>
      <c r="B38" s="7"/>
      <c r="C38" s="151"/>
      <c r="D38" s="152"/>
      <c r="E38" s="31"/>
      <c r="F38" s="48">
        <f>F37+$A$4+$A$6</f>
        <v>0.41666666666666663</v>
      </c>
      <c r="G38" s="49" t="s">
        <v>84</v>
      </c>
      <c r="H38" s="50"/>
      <c r="I38" s="51"/>
      <c r="J38" s="52" t="s">
        <v>71</v>
      </c>
    </row>
    <row r="39" spans="1:256" ht="42.75" customHeight="1" x14ac:dyDescent="0.2">
      <c r="A39" s="64"/>
      <c r="B39" s="28"/>
      <c r="C39" s="151"/>
      <c r="D39" s="152"/>
      <c r="E39" s="16"/>
      <c r="F39" s="56">
        <f>F38+$A$4+$A$6</f>
        <v>0.43749999999999994</v>
      </c>
      <c r="G39" s="57" t="s">
        <v>74</v>
      </c>
      <c r="H39" s="50"/>
      <c r="I39" s="51"/>
      <c r="J39" s="58" t="s">
        <v>152</v>
      </c>
    </row>
    <row r="40" spans="1:256" ht="42.75" customHeight="1" x14ac:dyDescent="0.2">
      <c r="A40" s="30"/>
      <c r="B40" s="30"/>
      <c r="C40" s="151"/>
      <c r="D40" s="152"/>
      <c r="E40" s="31"/>
      <c r="F40" s="249">
        <f>F39+$A$4+$A$6</f>
        <v>0.45833333333333326</v>
      </c>
      <c r="G40" s="280" t="s">
        <v>96</v>
      </c>
      <c r="H40" s="264"/>
      <c r="I40" s="251"/>
      <c r="J40" s="257" t="s">
        <v>71</v>
      </c>
    </row>
    <row r="41" spans="1:256" ht="42.75" customHeight="1" x14ac:dyDescent="0.2">
      <c r="A41" s="28"/>
      <c r="B41" s="28"/>
      <c r="C41" s="28"/>
      <c r="D41" s="28"/>
      <c r="E41" s="28"/>
      <c r="F41" s="265">
        <f>F40+$A$4+$A$6</f>
        <v>0.47916666666666657</v>
      </c>
      <c r="G41" s="259" t="s">
        <v>70</v>
      </c>
      <c r="H41" s="260"/>
      <c r="I41" s="260"/>
      <c r="J41" s="259" t="s">
        <v>74</v>
      </c>
    </row>
    <row r="42" spans="1:256" ht="42.75" customHeight="1" x14ac:dyDescent="0.2">
      <c r="A42" s="30"/>
      <c r="B42" s="30"/>
      <c r="C42" s="30"/>
      <c r="D42" s="30"/>
      <c r="E42" s="30"/>
      <c r="F42" s="153"/>
      <c r="G42" s="154"/>
      <c r="H42" s="155"/>
      <c r="I42" s="155"/>
      <c r="J42" s="154"/>
    </row>
  </sheetData>
  <mergeCells count="12">
    <mergeCell ref="A1:A2"/>
    <mergeCell ref="C1:E1"/>
    <mergeCell ref="H9:I9"/>
    <mergeCell ref="F8:J8"/>
    <mergeCell ref="C8:D8"/>
    <mergeCell ref="H36:I36"/>
    <mergeCell ref="C17:D17"/>
    <mergeCell ref="F17:J17"/>
    <mergeCell ref="H18:I18"/>
    <mergeCell ref="C26:D26"/>
    <mergeCell ref="F26:J26"/>
    <mergeCell ref="H27:I27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42"/>
  <sheetViews>
    <sheetView showGridLines="0" topLeftCell="A23" zoomScale="70" zoomScaleNormal="70" workbookViewId="0">
      <selection activeCell="N35" sqref="N35"/>
    </sheetView>
  </sheetViews>
  <sheetFormatPr defaultColWidth="12.19921875" defaultRowHeight="18" customHeight="1" x14ac:dyDescent="0.2"/>
  <cols>
    <col min="1" max="1" width="19.19921875" style="94" customWidth="1"/>
    <col min="2" max="2" width="6.09765625" style="94" customWidth="1"/>
    <col min="3" max="3" width="19.19921875" style="94" customWidth="1"/>
    <col min="4" max="4" width="7" style="94" customWidth="1"/>
    <col min="5" max="5" width="6.59765625" style="94" customWidth="1"/>
    <col min="6" max="7" width="19.19921875" style="94" customWidth="1"/>
    <col min="8" max="9" width="6.19921875" style="94" customWidth="1"/>
    <col min="10" max="10" width="19.19921875" style="94" customWidth="1"/>
    <col min="11" max="13" width="19.19921875" style="94" hidden="1" customWidth="1"/>
    <col min="14" max="256" width="12.19921875" style="94" customWidth="1"/>
  </cols>
  <sheetData>
    <row r="1" spans="1:13" ht="42.75" customHeight="1" x14ac:dyDescent="0.2">
      <c r="A1" s="296" t="s">
        <v>5</v>
      </c>
      <c r="B1" s="5"/>
      <c r="C1" s="318">
        <f>'ÉQUIPES_PARTICIPANTS - Tableau '!F2</f>
        <v>41784</v>
      </c>
      <c r="D1" s="319"/>
      <c r="E1" s="320"/>
      <c r="F1" s="28"/>
      <c r="G1" s="28"/>
      <c r="H1" s="28"/>
      <c r="I1" s="28"/>
      <c r="J1" s="28"/>
      <c r="K1" s="28"/>
      <c r="L1" s="28"/>
      <c r="M1" s="37"/>
    </row>
    <row r="2" spans="1:13" ht="42.75" customHeight="1" x14ac:dyDescent="0.2">
      <c r="A2" s="297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144"/>
      <c r="L8" s="44"/>
      <c r="M8" s="44"/>
    </row>
    <row r="9" spans="1:13" ht="42.75" customHeight="1" x14ac:dyDescent="0.2">
      <c r="A9" s="20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46" t="s">
        <v>21</v>
      </c>
      <c r="H9" s="308" t="s">
        <v>22</v>
      </c>
      <c r="I9" s="309"/>
      <c r="J9" s="46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67" t="s">
        <v>32</v>
      </c>
      <c r="D10" s="47">
        <f>COUNTIF($K$10:$K$15,C10)*3+COUNTIF($L$10:$M$15,C10)</f>
        <v>0</v>
      </c>
      <c r="E10" s="13"/>
      <c r="F10" s="48">
        <v>0.54166666666666663</v>
      </c>
      <c r="G10" s="49" t="str">
        <f t="shared" ref="G10:G15" si="0">$C$10</f>
        <v>RAS JODOIGNE 1</v>
      </c>
      <c r="H10" s="50"/>
      <c r="I10" s="51"/>
      <c r="J10" s="52" t="str">
        <f>$C$11</f>
        <v>BOSSIERE</v>
      </c>
      <c r="K10" s="146" t="str">
        <f t="shared" ref="K10:K19" si="1">IF(AND($H10=$I10,AND(NOT(ISBLANK($I10)),NOT(ISBLANK($I10)))),"ÉGALITÉ",IF($H10&lt;$I10,$J10,IF($H10&gt;$I10,$G10,"/")))</f>
        <v>/</v>
      </c>
      <c r="L10" s="54" t="str">
        <f t="shared" ref="L10:L19" si="2">IF($K10="ÉGALITÉ",$G10,"/")</f>
        <v>/</v>
      </c>
      <c r="M10" s="54" t="str">
        <f t="shared" ref="M10:M19" si="3">IF($K10="ÉGALITÉ",$J10,"/")</f>
        <v>/</v>
      </c>
    </row>
    <row r="11" spans="1:13" ht="42.75" customHeight="1" x14ac:dyDescent="0.2">
      <c r="A11" s="24" t="str">
        <f>IF(OR(A9=1,A9=2,A9=3,A9=4),"SYNTHÉTIQUE","HERBE")</f>
        <v>SYNTHÉTIQUE</v>
      </c>
      <c r="B11" s="25"/>
      <c r="C11" s="165" t="s">
        <v>42</v>
      </c>
      <c r="D11" s="55">
        <f>COUNTIF($K$10:$K$15,C11)*3+COUNTIF($L$10:$M$15,C11)</f>
        <v>0</v>
      </c>
      <c r="E11" s="10"/>
      <c r="F11" s="56">
        <f>F10+$A$4+$A$6</f>
        <v>0.5625</v>
      </c>
      <c r="G11" s="57" t="str">
        <f>$C$12</f>
        <v>VERLAINE</v>
      </c>
      <c r="H11" s="50"/>
      <c r="I11" s="51"/>
      <c r="J11" s="58" t="str">
        <f>$C$13</f>
        <v>UNION SG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65" t="s">
        <v>46</v>
      </c>
      <c r="D12" s="47">
        <f>COUNTIF($K$10:$K$15,C12)*3+COUNTIF($L$10:$M$15,C12)</f>
        <v>0</v>
      </c>
      <c r="E12" s="13"/>
      <c r="F12" s="48">
        <f>F11+$A$4+$A$6</f>
        <v>0.58333333333333337</v>
      </c>
      <c r="G12" s="49" t="str">
        <f>$C$11</f>
        <v>BOSSIERE</v>
      </c>
      <c r="H12" s="50"/>
      <c r="I12" s="51"/>
      <c r="J12" s="52" t="str">
        <f>$C$13</f>
        <v>UNION SG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66" t="s">
        <v>50</v>
      </c>
      <c r="D13" s="55">
        <f>COUNTIF($K$10:$K$15,C13)*3+COUNTIF($L$10:$M$15,C13)</f>
        <v>0</v>
      </c>
      <c r="E13" s="10"/>
      <c r="F13" s="56">
        <f>F12+$A$4+$A$6</f>
        <v>0.60416666666666674</v>
      </c>
      <c r="G13" s="57" t="str">
        <f t="shared" si="0"/>
        <v>RAS JODOIGNE 1</v>
      </c>
      <c r="H13" s="50"/>
      <c r="I13" s="51"/>
      <c r="J13" s="58" t="str">
        <f>$C$12</f>
        <v>VERLAINE</v>
      </c>
      <c r="K13" s="147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0"/>
      <c r="C14" s="26"/>
      <c r="D14" s="26"/>
      <c r="E14" s="31"/>
      <c r="F14" s="48">
        <f>F13+$A$4+$A$6</f>
        <v>0.62500000000000011</v>
      </c>
      <c r="G14" s="49" t="str">
        <f>$C$11</f>
        <v>BOSSIERE</v>
      </c>
      <c r="H14" s="50"/>
      <c r="I14" s="51"/>
      <c r="J14" s="52" t="str">
        <f>$C$12</f>
        <v>VERLAINE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28"/>
      <c r="C15" s="28"/>
      <c r="D15" s="28"/>
      <c r="E15" s="16"/>
      <c r="F15" s="56">
        <f>F14+$A$4+$A$6</f>
        <v>0.64583333333333348</v>
      </c>
      <c r="G15" s="57" t="str">
        <f t="shared" si="0"/>
        <v>RAS JODOIGNE 1</v>
      </c>
      <c r="H15" s="50"/>
      <c r="I15" s="51"/>
      <c r="J15" s="58" t="str">
        <f>$C$13</f>
        <v>UNION SG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46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 x14ac:dyDescent="0.2">
      <c r="A17" s="18" t="s">
        <v>13</v>
      </c>
      <c r="B17" s="10"/>
      <c r="C17" s="305" t="s">
        <v>25</v>
      </c>
      <c r="D17" s="306"/>
      <c r="E17" s="10"/>
      <c r="F17" s="305" t="str">
        <f>C17</f>
        <v>GROUPE B</v>
      </c>
      <c r="G17" s="307"/>
      <c r="H17" s="305"/>
      <c r="I17" s="307"/>
      <c r="J17" s="305"/>
      <c r="K17" s="147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 x14ac:dyDescent="0.2">
      <c r="A18" s="20">
        <v>2</v>
      </c>
      <c r="B18" s="13"/>
      <c r="C18" s="131" t="s">
        <v>12</v>
      </c>
      <c r="D18" s="131" t="s">
        <v>19</v>
      </c>
      <c r="E18" s="13"/>
      <c r="F18" s="131" t="s">
        <v>20</v>
      </c>
      <c r="G18" s="46" t="s">
        <v>21</v>
      </c>
      <c r="H18" s="308" t="s">
        <v>22</v>
      </c>
      <c r="I18" s="309"/>
      <c r="J18" s="46" t="s">
        <v>23</v>
      </c>
      <c r="K18" s="146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 x14ac:dyDescent="0.2">
      <c r="A19" s="22" t="s">
        <v>14</v>
      </c>
      <c r="B19" s="10"/>
      <c r="C19" s="167" t="s">
        <v>59</v>
      </c>
      <c r="D19" s="55">
        <f>COUNTIF($K$19:$K$24,C19)*3+COUNTIF($L$19:$M$24,C19)</f>
        <v>0</v>
      </c>
      <c r="E19" s="10"/>
      <c r="F19" s="56">
        <v>0.54166666666666663</v>
      </c>
      <c r="G19" s="57" t="str">
        <f t="shared" ref="G19:G24" si="4">$C$19</f>
        <v>RU AUDERGHEM</v>
      </c>
      <c r="H19" s="50"/>
      <c r="I19" s="51"/>
      <c r="J19" s="58" t="str">
        <f>$C$20</f>
        <v>RAS JODOIGNE 2</v>
      </c>
      <c r="K19" s="147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 x14ac:dyDescent="0.2">
      <c r="A20" s="63" t="str">
        <f>IF(OR(A18=1,A18=2,A18=3,A18=4),"SYNTHÉTIQUE","HERBE")</f>
        <v>SYNTHÉTIQUE</v>
      </c>
      <c r="B20" s="13"/>
      <c r="C20" s="165" t="s">
        <v>33</v>
      </c>
      <c r="D20" s="47">
        <f>COUNTIF($K$19:$K$24,C20)*3+COUNTIF($L$19:$M$24,C20)</f>
        <v>0</v>
      </c>
      <c r="E20" s="13"/>
      <c r="F20" s="48">
        <f>F19+$A$4+$A$6</f>
        <v>0.5625</v>
      </c>
      <c r="G20" s="49" t="str">
        <f>$C$21</f>
        <v>SAUVENIERE</v>
      </c>
      <c r="H20" s="50"/>
      <c r="I20" s="51"/>
      <c r="J20" s="52" t="str">
        <f>$C$22</f>
        <v xml:space="preserve">SAINT-MICHEL </v>
      </c>
      <c r="K20" s="89"/>
      <c r="L20" s="89"/>
      <c r="M20" s="89"/>
    </row>
    <row r="21" spans="1:13" ht="42.75" customHeight="1" x14ac:dyDescent="0.2">
      <c r="A21" s="64"/>
      <c r="B21" s="16"/>
      <c r="C21" s="165" t="s">
        <v>102</v>
      </c>
      <c r="D21" s="55">
        <f>COUNTIF($K$19:$K$24,C21)*3+COUNTIF($L$19:$M$24,C21)</f>
        <v>0</v>
      </c>
      <c r="E21" s="10"/>
      <c r="F21" s="56">
        <f>F20+$A$4+$A$6</f>
        <v>0.58333333333333337</v>
      </c>
      <c r="G21" s="57" t="str">
        <f>$C$20</f>
        <v>RAS JODOIGNE 2</v>
      </c>
      <c r="H21" s="50"/>
      <c r="I21" s="51"/>
      <c r="J21" s="58" t="str">
        <f>$C$22</f>
        <v xml:space="preserve">SAINT-MICHEL </v>
      </c>
      <c r="K21" s="144"/>
      <c r="L21" s="44"/>
      <c r="M21" s="44"/>
    </row>
    <row r="22" spans="1:13" ht="42.75" customHeight="1" x14ac:dyDescent="0.2">
      <c r="A22" s="30"/>
      <c r="B22" s="31"/>
      <c r="C22" s="166" t="s">
        <v>69</v>
      </c>
      <c r="D22" s="47">
        <f>COUNTIF($K$19:$K$24,C22)*3+COUNTIF($L$19:$M$24,C22)</f>
        <v>0</v>
      </c>
      <c r="E22" s="13"/>
      <c r="F22" s="48">
        <f>F21+$A$4+$A$6</f>
        <v>0.60416666666666674</v>
      </c>
      <c r="G22" s="49" t="str">
        <f t="shared" si="4"/>
        <v>RU AUDERGHEM</v>
      </c>
      <c r="H22" s="50"/>
      <c r="I22" s="51"/>
      <c r="J22" s="52" t="str">
        <f>$C$21</f>
        <v>SAUVENIERE</v>
      </c>
      <c r="K22" s="145" t="s">
        <v>24</v>
      </c>
      <c r="L22" s="44"/>
      <c r="M22" s="44"/>
    </row>
    <row r="23" spans="1:13" ht="42.75" customHeight="1" x14ac:dyDescent="0.2">
      <c r="A23" s="28"/>
      <c r="B23" s="28"/>
      <c r="C23" s="64"/>
      <c r="D23" s="64"/>
      <c r="E23" s="16"/>
      <c r="F23" s="56">
        <f>F22+$A$4+$A$6</f>
        <v>0.62500000000000011</v>
      </c>
      <c r="G23" s="57" t="str">
        <f>$C$20</f>
        <v>RAS JODOIGNE 2</v>
      </c>
      <c r="H23" s="50"/>
      <c r="I23" s="51"/>
      <c r="J23" s="58" t="str">
        <f>$C$21</f>
        <v>SAUVENIERE</v>
      </c>
      <c r="K23" s="147" t="str">
        <f t="shared" ref="K23:K32" si="5">IF(AND($H23=$I23,AND(NOT(ISBLANK($I23)),NOT(ISBLANK($I23)))),"ÉGALITÉ",IF($H23&lt;$I23,$J23,IF($H23&gt;$I23,$G23,"/")))</f>
        <v>/</v>
      </c>
      <c r="L23" s="60" t="str">
        <f t="shared" ref="L23:L32" si="6">IF($K23="ÉGALITÉ",$G23,"/")</f>
        <v>/</v>
      </c>
      <c r="M23" s="60" t="str">
        <f t="shared" ref="M23:M32" si="7">IF($K23="ÉGALITÉ",$J23,"/")</f>
        <v>/</v>
      </c>
    </row>
    <row r="24" spans="1:13" ht="42.75" customHeight="1" x14ac:dyDescent="0.2">
      <c r="A24" s="30"/>
      <c r="B24" s="30"/>
      <c r="C24" s="30"/>
      <c r="D24" s="30"/>
      <c r="E24" s="31"/>
      <c r="F24" s="48">
        <f>F23+$A$4+$A$6</f>
        <v>0.64583333333333348</v>
      </c>
      <c r="G24" s="49" t="str">
        <f t="shared" si="4"/>
        <v>RU AUDERGHEM</v>
      </c>
      <c r="H24" s="50"/>
      <c r="I24" s="51"/>
      <c r="J24" s="52" t="str">
        <f>$C$22</f>
        <v xml:space="preserve">SAINT-MICHEL </v>
      </c>
      <c r="K24" s="146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47" t="str">
        <f t="shared" si="5"/>
        <v>/</v>
      </c>
      <c r="L25" s="60" t="str">
        <f t="shared" si="6"/>
        <v>/</v>
      </c>
      <c r="M25" s="60" t="str">
        <f t="shared" si="7"/>
        <v>/</v>
      </c>
    </row>
    <row r="26" spans="1:13" ht="42.75" customHeight="1" x14ac:dyDescent="0.2">
      <c r="A26" s="18" t="s">
        <v>13</v>
      </c>
      <c r="B26" s="13"/>
      <c r="C26" s="305" t="s">
        <v>26</v>
      </c>
      <c r="D26" s="306"/>
      <c r="E26" s="13"/>
      <c r="F26" s="305" t="str">
        <f>C26</f>
        <v>GROUPE C</v>
      </c>
      <c r="G26" s="307"/>
      <c r="H26" s="305"/>
      <c r="I26" s="307"/>
      <c r="J26" s="305"/>
      <c r="K26" s="146" t="str">
        <f t="shared" si="5"/>
        <v>/</v>
      </c>
      <c r="L26" s="54" t="str">
        <f t="shared" si="6"/>
        <v>/</v>
      </c>
      <c r="M26" s="54" t="str">
        <f t="shared" si="7"/>
        <v>/</v>
      </c>
    </row>
    <row r="27" spans="1:13" ht="42.75" customHeight="1" x14ac:dyDescent="0.2">
      <c r="A27" s="20">
        <v>5</v>
      </c>
      <c r="B27" s="10"/>
      <c r="C27" s="131" t="s">
        <v>12</v>
      </c>
      <c r="D27" s="131" t="s">
        <v>19</v>
      </c>
      <c r="E27" s="10"/>
      <c r="F27" s="131" t="s">
        <v>20</v>
      </c>
      <c r="G27" s="46" t="s">
        <v>21</v>
      </c>
      <c r="H27" s="308" t="s">
        <v>22</v>
      </c>
      <c r="I27" s="309"/>
      <c r="J27" s="46" t="s">
        <v>23</v>
      </c>
      <c r="K27" s="147" t="str">
        <f t="shared" si="5"/>
        <v>ÉQUIPE 1</v>
      </c>
      <c r="L27" s="60" t="str">
        <f t="shared" si="6"/>
        <v>/</v>
      </c>
      <c r="M27" s="60" t="str">
        <f t="shared" si="7"/>
        <v>/</v>
      </c>
    </row>
    <row r="28" spans="1:13" ht="42.75" customHeight="1" x14ac:dyDescent="0.2">
      <c r="A28" s="22" t="s">
        <v>14</v>
      </c>
      <c r="B28" s="13"/>
      <c r="C28" s="167" t="s">
        <v>74</v>
      </c>
      <c r="D28" s="47">
        <f>COUNTIF($K$28:$K$33,C28)*3+COUNTIF($L$28:$M$33,C28)</f>
        <v>0</v>
      </c>
      <c r="E28" s="13"/>
      <c r="F28" s="48">
        <v>0.54166666666666663</v>
      </c>
      <c r="G28" s="49" t="str">
        <f t="shared" ref="G28:G33" si="8">$C$28</f>
        <v xml:space="preserve">LA HULPE </v>
      </c>
      <c r="H28" s="50"/>
      <c r="I28" s="51"/>
      <c r="J28" s="52" t="str">
        <f>$C$29</f>
        <v xml:space="preserve">LASNE OHAIN </v>
      </c>
      <c r="K28" s="146" t="str">
        <f t="shared" si="5"/>
        <v>/</v>
      </c>
      <c r="L28" s="54" t="str">
        <f t="shared" si="6"/>
        <v>/</v>
      </c>
      <c r="M28" s="54" t="str">
        <f t="shared" si="7"/>
        <v>/</v>
      </c>
    </row>
    <row r="29" spans="1:13" ht="42.75" customHeight="1" x14ac:dyDescent="0.2">
      <c r="A29" s="24" t="str">
        <f>IF(OR(A27=1,A27=2,A27=3,A27=4),"SYNTHÉTIQUE","HERBE")</f>
        <v>HERBE</v>
      </c>
      <c r="B29" s="10"/>
      <c r="C29" s="165" t="s">
        <v>81</v>
      </c>
      <c r="D29" s="55">
        <f>COUNTIF($K$28:$K$33,C29)*3+COUNTIF($L$28:$M$33,C29)</f>
        <v>0</v>
      </c>
      <c r="E29" s="10"/>
      <c r="F29" s="56">
        <f>F28+$A$4+$A$6</f>
        <v>0.5625</v>
      </c>
      <c r="G29" s="57" t="str">
        <f>$C$30</f>
        <v xml:space="preserve">FC LEOPOLD </v>
      </c>
      <c r="H29" s="50"/>
      <c r="I29" s="51"/>
      <c r="J29" s="58" t="str">
        <f>$C$31</f>
        <v>ORP</v>
      </c>
      <c r="K29" s="147" t="str">
        <f t="shared" si="5"/>
        <v>/</v>
      </c>
      <c r="L29" s="60" t="str">
        <f t="shared" si="6"/>
        <v>/</v>
      </c>
      <c r="M29" s="60" t="str">
        <f t="shared" si="7"/>
        <v>/</v>
      </c>
    </row>
    <row r="30" spans="1:13" ht="42.75" customHeight="1" x14ac:dyDescent="0.2">
      <c r="A30" s="26"/>
      <c r="B30" s="31"/>
      <c r="C30" s="165" t="s">
        <v>82</v>
      </c>
      <c r="D30" s="47">
        <f>COUNTIF($K$28:$K$33,C30)*3+COUNTIF($L$28:$M$33,C30)</f>
        <v>0</v>
      </c>
      <c r="E30" s="13"/>
      <c r="F30" s="48">
        <f>F29+$A$4+$A$6</f>
        <v>0.58333333333333337</v>
      </c>
      <c r="G30" s="49" t="str">
        <f>$C$29</f>
        <v xml:space="preserve">LASNE OHAIN </v>
      </c>
      <c r="H30" s="50"/>
      <c r="I30" s="51"/>
      <c r="J30" s="52" t="str">
        <f>$C$31</f>
        <v>ORP</v>
      </c>
      <c r="K30" s="146" t="str">
        <f t="shared" si="5"/>
        <v>/</v>
      </c>
      <c r="L30" s="54" t="str">
        <f t="shared" si="6"/>
        <v>/</v>
      </c>
      <c r="M30" s="54" t="str">
        <f t="shared" si="7"/>
        <v>/</v>
      </c>
    </row>
    <row r="31" spans="1:13" ht="42.75" customHeight="1" x14ac:dyDescent="0.2">
      <c r="A31" s="28"/>
      <c r="B31" s="16"/>
      <c r="C31" s="166" t="s">
        <v>91</v>
      </c>
      <c r="D31" s="55">
        <f>COUNTIF($K$28:$K$33,C31)*3+COUNTIF($L$28:$M$33,C31)</f>
        <v>0</v>
      </c>
      <c r="E31" s="10"/>
      <c r="F31" s="56">
        <f>F30+$A$4+$A$6</f>
        <v>0.60416666666666674</v>
      </c>
      <c r="G31" s="57" t="str">
        <f t="shared" si="8"/>
        <v xml:space="preserve">LA HULPE </v>
      </c>
      <c r="H31" s="50"/>
      <c r="I31" s="51"/>
      <c r="J31" s="58" t="str">
        <f>$C$30</f>
        <v xml:space="preserve">FC LEOPOLD </v>
      </c>
      <c r="K31" s="147" t="str">
        <f t="shared" si="5"/>
        <v>/</v>
      </c>
      <c r="L31" s="60" t="str">
        <f t="shared" si="6"/>
        <v>/</v>
      </c>
      <c r="M31" s="60" t="str">
        <f t="shared" si="7"/>
        <v>/</v>
      </c>
    </row>
    <row r="32" spans="1:13" ht="42.75" customHeight="1" x14ac:dyDescent="0.2">
      <c r="A32" s="30"/>
      <c r="B32" s="30"/>
      <c r="C32" s="26"/>
      <c r="D32" s="26"/>
      <c r="E32" s="31"/>
      <c r="F32" s="48">
        <f>F31+$A$4+$A$6</f>
        <v>0.62500000000000011</v>
      </c>
      <c r="G32" s="49" t="str">
        <f>$C$29</f>
        <v xml:space="preserve">LASNE OHAIN </v>
      </c>
      <c r="H32" s="50"/>
      <c r="I32" s="51"/>
      <c r="J32" s="52" t="str">
        <f>$C$30</f>
        <v xml:space="preserve">FC LEOPOLD </v>
      </c>
      <c r="K32" s="146" t="str">
        <f t="shared" si="5"/>
        <v>/</v>
      </c>
      <c r="L32" s="54" t="str">
        <f t="shared" si="6"/>
        <v>/</v>
      </c>
      <c r="M32" s="54" t="str">
        <f t="shared" si="7"/>
        <v>/</v>
      </c>
    </row>
    <row r="33" spans="1:13" ht="42.75" customHeight="1" x14ac:dyDescent="0.2">
      <c r="A33" s="28"/>
      <c r="B33" s="28"/>
      <c r="C33" s="28"/>
      <c r="D33" s="28"/>
      <c r="E33" s="16"/>
      <c r="F33" s="56">
        <f>F32+$A$4+$A$6</f>
        <v>0.64583333333333348</v>
      </c>
      <c r="G33" s="57" t="str">
        <f t="shared" si="8"/>
        <v xml:space="preserve">LA HULPE </v>
      </c>
      <c r="H33" s="50"/>
      <c r="I33" s="51"/>
      <c r="J33" s="58" t="str">
        <f>$C$31</f>
        <v>ORP</v>
      </c>
      <c r="K33" s="92"/>
      <c r="L33" s="93"/>
      <c r="M33" s="93"/>
    </row>
    <row r="34" spans="1:13" ht="18" customHeight="1" x14ac:dyDescent="0.2">
      <c r="A34" s="8"/>
      <c r="B34" s="30"/>
      <c r="C34" s="8"/>
      <c r="D34" s="8"/>
      <c r="E34" s="30"/>
      <c r="F34" s="61"/>
      <c r="G34" s="61"/>
      <c r="H34" s="61"/>
      <c r="I34" s="61"/>
      <c r="J34" s="61"/>
    </row>
    <row r="35" spans="1:13" ht="42.75" customHeight="1" x14ac:dyDescent="0.2">
      <c r="A35" s="18" t="s">
        <v>13</v>
      </c>
      <c r="B35" s="10"/>
      <c r="C35" s="169" t="s">
        <v>27</v>
      </c>
      <c r="D35" s="170"/>
      <c r="E35" s="10"/>
      <c r="F35" s="169" t="str">
        <f>C35</f>
        <v>GROUPE D</v>
      </c>
      <c r="G35" s="171"/>
      <c r="H35" s="172"/>
      <c r="I35" s="171"/>
      <c r="J35" s="173"/>
    </row>
    <row r="36" spans="1:13" ht="42.75" customHeight="1" x14ac:dyDescent="0.2">
      <c r="A36" s="20">
        <v>6</v>
      </c>
      <c r="B36" s="13"/>
      <c r="C36" s="131" t="s">
        <v>12</v>
      </c>
      <c r="D36" s="131" t="s">
        <v>19</v>
      </c>
      <c r="E36" s="13"/>
      <c r="F36" s="131" t="s">
        <v>20</v>
      </c>
      <c r="G36" s="46" t="s">
        <v>21</v>
      </c>
      <c r="H36" s="308" t="s">
        <v>22</v>
      </c>
      <c r="I36" s="309"/>
      <c r="J36" s="46" t="s">
        <v>23</v>
      </c>
    </row>
    <row r="37" spans="1:13" ht="42.75" customHeight="1" x14ac:dyDescent="0.2">
      <c r="A37" s="22" t="s">
        <v>14</v>
      </c>
      <c r="B37" s="10"/>
      <c r="C37" s="189" t="s">
        <v>66</v>
      </c>
      <c r="D37" s="180">
        <v>0</v>
      </c>
      <c r="E37" s="10"/>
      <c r="F37" s="56">
        <v>0.54166666666666663</v>
      </c>
      <c r="G37" s="57" t="str">
        <f t="shared" ref="G37:G42" si="9">$C$37</f>
        <v>BOITSFORT</v>
      </c>
      <c r="H37" s="50"/>
      <c r="I37" s="51"/>
      <c r="J37" s="58" t="str">
        <f>$C$38</f>
        <v>KESSEL-LO</v>
      </c>
    </row>
    <row r="38" spans="1:13" ht="42.75" customHeight="1" x14ac:dyDescent="0.2">
      <c r="A38" s="63" t="str">
        <f>IF(OR(A36=1,A36=2,A36=3,A36=4),"SYNTHÉTIQUE","HERBE")</f>
        <v>HERBE</v>
      </c>
      <c r="B38" s="13"/>
      <c r="C38" s="190" t="s">
        <v>96</v>
      </c>
      <c r="D38" s="181">
        <v>0</v>
      </c>
      <c r="E38" s="13"/>
      <c r="F38" s="48">
        <f>F37+$A$4+$A$6</f>
        <v>0.5625</v>
      </c>
      <c r="G38" s="49" t="str">
        <f>$C$39</f>
        <v>ZUUN</v>
      </c>
      <c r="H38" s="50"/>
      <c r="I38" s="51"/>
      <c r="J38" s="52" t="str">
        <f>$C$40</f>
        <v>HOEILLART</v>
      </c>
    </row>
    <row r="39" spans="1:13" ht="42.75" customHeight="1" x14ac:dyDescent="0.2">
      <c r="A39" s="64"/>
      <c r="B39" s="16"/>
      <c r="C39" s="190" t="s">
        <v>105</v>
      </c>
      <c r="D39" s="182">
        <v>0</v>
      </c>
      <c r="E39" s="10"/>
      <c r="F39" s="56">
        <f>F38+$A$4+$A$6</f>
        <v>0.58333333333333337</v>
      </c>
      <c r="G39" s="57" t="str">
        <f>$C$38</f>
        <v>KESSEL-LO</v>
      </c>
      <c r="H39" s="50"/>
      <c r="I39" s="51"/>
      <c r="J39" s="58" t="str">
        <f>$C$40</f>
        <v>HOEILLART</v>
      </c>
    </row>
    <row r="40" spans="1:13" ht="42.75" customHeight="1" x14ac:dyDescent="0.2">
      <c r="A40" s="30"/>
      <c r="B40" s="31"/>
      <c r="C40" s="191" t="s">
        <v>101</v>
      </c>
      <c r="D40" s="183">
        <v>0</v>
      </c>
      <c r="E40" s="13"/>
      <c r="F40" s="48">
        <f>F39+$A$4+$A$6</f>
        <v>0.60416666666666674</v>
      </c>
      <c r="G40" s="49" t="str">
        <f t="shared" si="9"/>
        <v>BOITSFORT</v>
      </c>
      <c r="H40" s="50"/>
      <c r="I40" s="51"/>
      <c r="J40" s="52" t="str">
        <f>$C$39</f>
        <v>ZUUN</v>
      </c>
    </row>
    <row r="41" spans="1:13" ht="42.75" customHeight="1" x14ac:dyDescent="0.2">
      <c r="A41" s="28"/>
      <c r="B41" s="28"/>
      <c r="C41" s="64"/>
      <c r="D41" s="64"/>
      <c r="E41" s="16"/>
      <c r="F41" s="56">
        <f>F40+$A$4+$A$6</f>
        <v>0.62500000000000011</v>
      </c>
      <c r="G41" s="57" t="str">
        <f>$C$38</f>
        <v>KESSEL-LO</v>
      </c>
      <c r="H41" s="50"/>
      <c r="I41" s="51"/>
      <c r="J41" s="58" t="str">
        <f>$C$39</f>
        <v>ZUUN</v>
      </c>
    </row>
    <row r="42" spans="1:13" ht="42.75" customHeight="1" x14ac:dyDescent="0.2">
      <c r="A42" s="30"/>
      <c r="B42" s="30"/>
      <c r="C42" s="30"/>
      <c r="D42" s="30"/>
      <c r="E42" s="31"/>
      <c r="F42" s="48">
        <f>F41+$A$4+$A$6</f>
        <v>0.64583333333333348</v>
      </c>
      <c r="G42" s="49" t="str">
        <f t="shared" si="9"/>
        <v>BOITSFORT</v>
      </c>
      <c r="H42" s="50"/>
      <c r="I42" s="51"/>
      <c r="J42" s="52" t="str">
        <f>$C$40</f>
        <v>HOEILLART</v>
      </c>
    </row>
  </sheetData>
  <mergeCells count="12">
    <mergeCell ref="H36:I36"/>
    <mergeCell ref="C1:E1"/>
    <mergeCell ref="A1:A2"/>
    <mergeCell ref="C17:D17"/>
    <mergeCell ref="F17:J17"/>
    <mergeCell ref="H18:I18"/>
    <mergeCell ref="C8:D8"/>
    <mergeCell ref="F8:J8"/>
    <mergeCell ref="H9:I9"/>
    <mergeCell ref="C26:D26"/>
    <mergeCell ref="F26:J26"/>
    <mergeCell ref="H27:I27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39"/>
  <sheetViews>
    <sheetView topLeftCell="A12" zoomScale="55" zoomScaleNormal="55" workbookViewId="0">
      <selection activeCell="C35" sqref="C35"/>
    </sheetView>
  </sheetViews>
  <sheetFormatPr defaultColWidth="12.19921875" defaultRowHeight="18" customHeight="1" x14ac:dyDescent="0.2"/>
  <cols>
    <col min="1" max="1" width="19.19921875" style="102" customWidth="1"/>
    <col min="2" max="2" width="6.09765625" style="102" customWidth="1"/>
    <col min="3" max="3" width="19.19921875" style="102" customWidth="1"/>
    <col min="4" max="4" width="7" style="102" customWidth="1"/>
    <col min="5" max="5" width="6.296875" style="102" customWidth="1"/>
    <col min="6" max="7" width="19.19921875" style="102" customWidth="1"/>
    <col min="8" max="8" width="10.3984375" style="102" customWidth="1"/>
    <col min="9" max="9" width="6.19921875" style="102" customWidth="1"/>
    <col min="10" max="10" width="19.19921875" style="102" customWidth="1"/>
    <col min="11" max="13" width="19.19921875" style="102" hidden="1" customWidth="1"/>
    <col min="14" max="256" width="12.19921875" style="102" customWidth="1"/>
  </cols>
  <sheetData>
    <row r="1" spans="1:13" ht="42.75" customHeight="1" x14ac:dyDescent="0.2">
      <c r="A1" s="296" t="s">
        <v>6</v>
      </c>
      <c r="B1" s="10"/>
      <c r="C1" s="141" t="s">
        <v>111</v>
      </c>
      <c r="D1" s="142"/>
      <c r="E1" s="143"/>
      <c r="F1" s="5"/>
      <c r="G1" s="28"/>
      <c r="H1" s="28"/>
      <c r="I1" s="28"/>
      <c r="J1" s="28"/>
      <c r="K1" s="95"/>
      <c r="L1" s="96"/>
      <c r="M1" s="95"/>
    </row>
    <row r="2" spans="1:13" ht="42.75" customHeight="1" x14ac:dyDescent="0.2">
      <c r="A2" s="297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135" t="s">
        <v>18</v>
      </c>
      <c r="D8" s="136"/>
      <c r="E8" s="13"/>
      <c r="F8" s="135" t="str">
        <f>C8</f>
        <v>GROUPE A</v>
      </c>
      <c r="G8" s="137"/>
      <c r="H8" s="135"/>
      <c r="I8" s="137"/>
      <c r="J8" s="135"/>
      <c r="K8" s="144"/>
      <c r="L8" s="44"/>
      <c r="M8" s="44"/>
    </row>
    <row r="9" spans="1:13" ht="42.75" customHeight="1" x14ac:dyDescent="0.2">
      <c r="A9" s="20">
        <v>1</v>
      </c>
      <c r="B9" s="21"/>
      <c r="C9" s="138" t="s">
        <v>12</v>
      </c>
      <c r="D9" s="138" t="s">
        <v>19</v>
      </c>
      <c r="E9" s="10"/>
      <c r="F9" s="138" t="s">
        <v>20</v>
      </c>
      <c r="G9" s="67" t="s">
        <v>21</v>
      </c>
      <c r="H9" s="139" t="s">
        <v>22</v>
      </c>
      <c r="I9" s="140"/>
      <c r="J9" s="68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67" t="s">
        <v>32</v>
      </c>
      <c r="D10" s="47">
        <f t="shared" ref="D10:D17" si="0">COUNTIF($K$11:$K$21,$C10)*3+COUNTIF($L$11:$M$21,$C10)</f>
        <v>0</v>
      </c>
      <c r="E10" s="13"/>
      <c r="F10" s="48">
        <v>0.35416666666666669</v>
      </c>
      <c r="G10" s="239" t="str">
        <f>$C$11</f>
        <v>BOSSIERE</v>
      </c>
      <c r="H10" s="70"/>
      <c r="I10" s="51"/>
      <c r="J10" s="242" t="str">
        <f>$C$12</f>
        <v xml:space="preserve">MOUSTIER </v>
      </c>
      <c r="K10" s="146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 x14ac:dyDescent="0.2">
      <c r="A11" s="104" t="s">
        <v>134</v>
      </c>
      <c r="B11" s="25"/>
      <c r="C11" s="165" t="s">
        <v>42</v>
      </c>
      <c r="D11" s="55">
        <f t="shared" si="0"/>
        <v>0</v>
      </c>
      <c r="E11" s="10"/>
      <c r="F11" s="48">
        <f>F10+$A$4+$A$6</f>
        <v>0.375</v>
      </c>
      <c r="G11" s="240" t="str">
        <f>$C$12</f>
        <v xml:space="preserve">MOUSTIER </v>
      </c>
      <c r="H11" s="70"/>
      <c r="I11" s="51"/>
      <c r="J11" s="245" t="str">
        <f>$C$13</f>
        <v>VILLERS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65" t="s">
        <v>57</v>
      </c>
      <c r="D12" s="47">
        <f t="shared" si="0"/>
        <v>0</v>
      </c>
      <c r="E12" s="13"/>
      <c r="F12" s="48">
        <f t="shared" ref="F12:F20" si="4">F11+$A$4+$A$6</f>
        <v>0.39583333333333331</v>
      </c>
      <c r="G12" s="247" t="str">
        <f>$C$15</f>
        <v xml:space="preserve">SAINT MICHEL </v>
      </c>
      <c r="H12" s="70"/>
      <c r="I12" s="51"/>
      <c r="J12" s="243" t="str">
        <f>$C$16</f>
        <v>HAASRODE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65" t="s">
        <v>65</v>
      </c>
      <c r="D13" s="55">
        <f t="shared" si="0"/>
        <v>0</v>
      </c>
      <c r="E13" s="10"/>
      <c r="F13" s="48">
        <f t="shared" si="4"/>
        <v>0.41666666666666663</v>
      </c>
      <c r="G13" s="241" t="str">
        <f>$C$10</f>
        <v>RAS JODOIGNE 1</v>
      </c>
      <c r="H13" s="70"/>
      <c r="I13" s="51"/>
      <c r="J13" s="245" t="str">
        <f>$C$13</f>
        <v>VILLERS</v>
      </c>
      <c r="K13" s="147" t="e">
        <f>IF(AND(#REF!=#REF!,AND(NOT(ISBLANK(#REF!)),NOT(ISBLANK(#REF!)))),"ÉGALITÉ",IF(#REF!&lt;#REF!,#REF!,IF(#REF!&gt;#REF!,#REF!,"/")))</f>
        <v>#REF!</v>
      </c>
      <c r="L13" s="60" t="e">
        <f>IF($K13="ÉGALITÉ",#REF!,"/")</f>
        <v>#REF!</v>
      </c>
      <c r="M13" s="60" t="e">
        <f>IF($K13="ÉGALITÉ",#REF!,"/")</f>
        <v>#REF!</v>
      </c>
    </row>
    <row r="14" spans="1:13" ht="42.75" customHeight="1" x14ac:dyDescent="0.2">
      <c r="A14" s="30"/>
      <c r="B14" s="31"/>
      <c r="C14" s="165" t="s">
        <v>68</v>
      </c>
      <c r="D14" s="47">
        <f t="shared" si="0"/>
        <v>0</v>
      </c>
      <c r="E14" s="13"/>
      <c r="F14" s="48">
        <f t="shared" si="4"/>
        <v>0.43749999999999994</v>
      </c>
      <c r="G14" s="246" t="str">
        <f>$C$13</f>
        <v>VILLERS</v>
      </c>
      <c r="H14" s="70"/>
      <c r="I14" s="51"/>
      <c r="J14" s="58" t="str">
        <f t="shared" ref="J14:J19" si="5">$C$14</f>
        <v>RAC LEUZE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16"/>
      <c r="C15" s="165" t="s">
        <v>94</v>
      </c>
      <c r="D15" s="55">
        <f t="shared" si="0"/>
        <v>0</v>
      </c>
      <c r="E15" s="10"/>
      <c r="F15" s="48">
        <f t="shared" si="4"/>
        <v>0.45833333333333326</v>
      </c>
      <c r="G15" s="238" t="str">
        <f>$C$17</f>
        <v>UNION SG</v>
      </c>
      <c r="H15" s="70"/>
      <c r="I15" s="51"/>
      <c r="J15" s="248" t="str">
        <f>$C$15</f>
        <v xml:space="preserve">SAINT MICHEL 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30"/>
      <c r="B16" s="31"/>
      <c r="C16" s="165" t="s">
        <v>71</v>
      </c>
      <c r="D16" s="107">
        <f t="shared" si="0"/>
        <v>0</v>
      </c>
      <c r="E16" s="13"/>
      <c r="F16" s="48">
        <f t="shared" si="4"/>
        <v>0.47916666666666657</v>
      </c>
      <c r="G16" s="241" t="str">
        <f>$C$10</f>
        <v>RAS JODOIGNE 1</v>
      </c>
      <c r="H16" s="70"/>
      <c r="I16" s="51"/>
      <c r="J16" s="239" t="str">
        <f>$C$11</f>
        <v>BOSSIERE</v>
      </c>
      <c r="K16" s="61"/>
      <c r="L16" s="61"/>
      <c r="M16" s="62"/>
    </row>
    <row r="17" spans="1:13" ht="42.75" customHeight="1" x14ac:dyDescent="0.2">
      <c r="A17" s="32"/>
      <c r="B17" s="37"/>
      <c r="C17" s="210" t="s">
        <v>50</v>
      </c>
      <c r="D17" s="107">
        <f t="shared" si="0"/>
        <v>0</v>
      </c>
      <c r="E17" s="33"/>
      <c r="F17" s="48">
        <f t="shared" si="4"/>
        <v>0.49999999999999989</v>
      </c>
      <c r="G17" s="239" t="str">
        <f>$C$11</f>
        <v>BOSSIERE</v>
      </c>
      <c r="H17" s="70"/>
      <c r="I17" s="51"/>
      <c r="J17" s="52" t="str">
        <f t="shared" si="5"/>
        <v>RAC LEUZE</v>
      </c>
      <c r="K17" s="144"/>
      <c r="L17" s="44"/>
      <c r="M17" s="44"/>
    </row>
    <row r="18" spans="1:13" ht="42.75" customHeight="1" x14ac:dyDescent="0.2">
      <c r="A18" s="72"/>
      <c r="B18" s="38"/>
      <c r="C18" s="106"/>
      <c r="D18" s="78"/>
      <c r="E18" s="35"/>
      <c r="F18" s="48">
        <f t="shared" si="4"/>
        <v>0.52083333333333326</v>
      </c>
      <c r="G18" s="240" t="str">
        <f>$C$12</f>
        <v xml:space="preserve">MOUSTIER </v>
      </c>
      <c r="H18" s="70"/>
      <c r="I18" s="51"/>
      <c r="J18" s="248" t="str">
        <f>$C$15</f>
        <v xml:space="preserve">SAINT MICHEL </v>
      </c>
      <c r="K18" s="145" t="s">
        <v>24</v>
      </c>
      <c r="L18" s="44"/>
      <c r="M18" s="44"/>
    </row>
    <row r="19" spans="1:13" ht="42.75" customHeight="1" x14ac:dyDescent="0.2">
      <c r="A19" s="32"/>
      <c r="B19" s="37"/>
      <c r="C19" s="106"/>
      <c r="D19" s="78"/>
      <c r="E19" s="33"/>
      <c r="F19" s="48">
        <f t="shared" si="4"/>
        <v>0.54166666666666663</v>
      </c>
      <c r="G19" s="238" t="str">
        <f>$C$17</f>
        <v>UNION SG</v>
      </c>
      <c r="H19" s="70"/>
      <c r="I19" s="51"/>
      <c r="J19" s="52" t="str">
        <f t="shared" si="5"/>
        <v>RAC LEUZE</v>
      </c>
      <c r="K19" s="147" t="str">
        <f t="shared" ref="K19" si="6">IF(AND($H19=$I19,AND(NOT(ISBLANK($I19)),NOT(ISBLANK($I19)))),"ÉGALITÉ",IF($H19&lt;$I19,$J19,IF($H19&gt;$I19,$G19,"/")))</f>
        <v>/</v>
      </c>
      <c r="L19" s="60" t="str">
        <f t="shared" ref="L19:L20" si="7">IF($K19="ÉGALITÉ",$G19,"/")</f>
        <v>/</v>
      </c>
      <c r="M19" s="60" t="str">
        <f t="shared" ref="M19" si="8">IF($K19="ÉGALITÉ",$J19,"/")</f>
        <v>/</v>
      </c>
    </row>
    <row r="20" spans="1:13" ht="42.75" customHeight="1" x14ac:dyDescent="0.2">
      <c r="A20" s="76"/>
      <c r="B20" s="38"/>
      <c r="C20" s="106"/>
      <c r="D20" s="78"/>
      <c r="E20" s="35"/>
      <c r="F20" s="48">
        <f t="shared" si="4"/>
        <v>0.5625</v>
      </c>
      <c r="G20" s="244" t="str">
        <f>$C$16</f>
        <v>HAASRODE</v>
      </c>
      <c r="H20" s="70"/>
      <c r="I20" s="51"/>
      <c r="J20" s="238" t="str">
        <f>$C$17</f>
        <v>UNION SG</v>
      </c>
      <c r="K20" s="146" t="str">
        <f>IF(AND($H20=$I20,AND(NOT(ISBLANK($I20)),NOT(ISBLANK($I20)))),"ÉGALITÉ",IF($H20&lt;$I20,#REF!,IF($H20&gt;$I20,$G20,"/")))</f>
        <v>/</v>
      </c>
      <c r="L20" s="54" t="str">
        <f t="shared" si="7"/>
        <v>/</v>
      </c>
      <c r="M20" s="54" t="str">
        <f>IF($K20="ÉGALITÉ",#REF!,"/")</f>
        <v>/</v>
      </c>
    </row>
    <row r="21" spans="1:13" ht="42.75" customHeight="1" x14ac:dyDescent="0.2">
      <c r="A21" s="37"/>
      <c r="B21" s="37"/>
      <c r="C21" s="106"/>
      <c r="D21" s="78"/>
      <c r="E21" s="33"/>
      <c r="F21" s="48">
        <f>F20+$A$4+$A$6</f>
        <v>0.58333333333333337</v>
      </c>
      <c r="G21" s="241" t="str">
        <f>$C$10</f>
        <v>RAS JODOIGNE 1</v>
      </c>
      <c r="H21" s="70"/>
      <c r="I21" s="51"/>
      <c r="J21" s="244" t="str">
        <f>$C$16</f>
        <v>HAASRODE</v>
      </c>
      <c r="K21" s="147" t="str">
        <f>IF(AND($H21=$I21,AND(NOT(ISBLANK($I21)),NOT(ISBLANK($I21)))),"ÉGALITÉ",IF($H21&lt;$I21,#REF!,IF($H21&gt;$I21,$J20,"/")))</f>
        <v>/</v>
      </c>
      <c r="L21" s="60" t="str">
        <f>IF($K21="ÉGALITÉ",$J20,"/")</f>
        <v>/</v>
      </c>
      <c r="M21" s="60" t="str">
        <f>IF($K21="ÉGALITÉ",#REF!,"/")</f>
        <v>/</v>
      </c>
    </row>
    <row r="26" spans="1:13" ht="42.75" customHeight="1" x14ac:dyDescent="0.2">
      <c r="A26" s="18" t="s">
        <v>13</v>
      </c>
      <c r="B26" s="19"/>
      <c r="C26" s="135" t="s">
        <v>25</v>
      </c>
      <c r="D26" s="136"/>
      <c r="E26" s="13"/>
      <c r="F26" s="135" t="str">
        <f>C26</f>
        <v>GROUPE B</v>
      </c>
      <c r="G26" s="137"/>
      <c r="H26" s="135"/>
      <c r="I26" s="137"/>
      <c r="J26" s="135"/>
    </row>
    <row r="27" spans="1:13" ht="42.75" customHeight="1" x14ac:dyDescent="0.2">
      <c r="A27" s="20">
        <v>2</v>
      </c>
      <c r="B27" s="21"/>
      <c r="C27" s="138" t="s">
        <v>12</v>
      </c>
      <c r="D27" s="138" t="s">
        <v>19</v>
      </c>
      <c r="E27" s="10"/>
      <c r="F27" s="138" t="s">
        <v>20</v>
      </c>
      <c r="G27" s="67" t="s">
        <v>21</v>
      </c>
      <c r="H27" s="139" t="s">
        <v>22</v>
      </c>
      <c r="I27" s="140"/>
      <c r="J27" s="68" t="s">
        <v>23</v>
      </c>
    </row>
    <row r="28" spans="1:13" ht="42.75" customHeight="1" x14ac:dyDescent="0.2">
      <c r="A28" s="22" t="s">
        <v>14</v>
      </c>
      <c r="B28" s="23"/>
      <c r="C28" s="167" t="s">
        <v>72</v>
      </c>
      <c r="D28" s="47">
        <f t="shared" ref="D28:D35" si="9">COUNTIF($K$11:$K$21,$C28)*3+COUNTIF($L$11:$M$21,$C28)</f>
        <v>0</v>
      </c>
      <c r="E28" s="13"/>
      <c r="F28" s="48">
        <v>0.35416666666666669</v>
      </c>
      <c r="G28" s="239" t="str">
        <f>$C$29</f>
        <v xml:space="preserve">LA HULPE </v>
      </c>
      <c r="H28" s="70"/>
      <c r="I28" s="51"/>
      <c r="J28" s="242" t="str">
        <f>$C$30</f>
        <v>RAS JODOIGNE 2</v>
      </c>
    </row>
    <row r="29" spans="1:13" ht="42.75" customHeight="1" x14ac:dyDescent="0.2">
      <c r="A29" s="104" t="s">
        <v>135</v>
      </c>
      <c r="B29" s="25"/>
      <c r="C29" s="211" t="s">
        <v>74</v>
      </c>
      <c r="D29" s="55">
        <f t="shared" si="9"/>
        <v>0</v>
      </c>
      <c r="E29" s="10"/>
      <c r="F29" s="48">
        <f>F28+$A$4+$A$6</f>
        <v>0.375</v>
      </c>
      <c r="G29" s="240" t="str">
        <f>$C$30</f>
        <v>RAS JODOIGNE 2</v>
      </c>
      <c r="H29" s="70"/>
      <c r="I29" s="51"/>
      <c r="J29" s="245" t="str">
        <f>$C$31</f>
        <v>LASNE OHAIN</v>
      </c>
    </row>
    <row r="30" spans="1:13" ht="42.75" customHeight="1" x14ac:dyDescent="0.2">
      <c r="A30" s="26"/>
      <c r="B30" s="27"/>
      <c r="C30" s="165" t="s">
        <v>33</v>
      </c>
      <c r="D30" s="47">
        <f t="shared" si="9"/>
        <v>0</v>
      </c>
      <c r="E30" s="13"/>
      <c r="F30" s="48">
        <f t="shared" ref="F30:F39" si="10">F29+$A$4+$A$6</f>
        <v>0.39583333333333331</v>
      </c>
      <c r="G30" s="247" t="str">
        <f>$C$33</f>
        <v>ETTERBEEK</v>
      </c>
      <c r="H30" s="70"/>
      <c r="I30" s="51"/>
      <c r="J30" s="243" t="str">
        <f>$C$34</f>
        <v>BRAINE</v>
      </c>
    </row>
    <row r="31" spans="1:13" ht="42.75" customHeight="1" x14ac:dyDescent="0.2">
      <c r="A31" s="28"/>
      <c r="B31" s="29"/>
      <c r="C31" s="165" t="s">
        <v>80</v>
      </c>
      <c r="D31" s="55">
        <f t="shared" si="9"/>
        <v>0</v>
      </c>
      <c r="E31" s="10"/>
      <c r="F31" s="48">
        <f t="shared" si="10"/>
        <v>0.41666666666666663</v>
      </c>
      <c r="G31" s="241" t="str">
        <f>$C$28</f>
        <v>JUMET</v>
      </c>
      <c r="H31" s="70"/>
      <c r="I31" s="51"/>
      <c r="J31" s="245" t="str">
        <f>$C$31</f>
        <v>LASNE OHAIN</v>
      </c>
    </row>
    <row r="32" spans="1:13" ht="42.75" customHeight="1" x14ac:dyDescent="0.2">
      <c r="A32" s="30"/>
      <c r="B32" s="31"/>
      <c r="C32" s="165" t="s">
        <v>97</v>
      </c>
      <c r="D32" s="47">
        <f t="shared" si="9"/>
        <v>0</v>
      </c>
      <c r="E32" s="13"/>
      <c r="F32" s="48">
        <f t="shared" si="10"/>
        <v>0.43749999999999994</v>
      </c>
      <c r="G32" s="246" t="str">
        <f>$C$31</f>
        <v>LASNE OHAIN</v>
      </c>
      <c r="H32" s="70"/>
      <c r="I32" s="51"/>
      <c r="J32" s="58" t="str">
        <f>$C$32</f>
        <v>OHL</v>
      </c>
    </row>
    <row r="33" spans="1:10" ht="42.75" customHeight="1" x14ac:dyDescent="0.2">
      <c r="A33" s="28"/>
      <c r="B33" s="16"/>
      <c r="C33" s="165" t="s">
        <v>98</v>
      </c>
      <c r="D33" s="55">
        <f t="shared" si="9"/>
        <v>0</v>
      </c>
      <c r="E33" s="10"/>
      <c r="F33" s="48">
        <f t="shared" si="10"/>
        <v>0.45833333333333326</v>
      </c>
      <c r="G33" s="238" t="str">
        <f>$C$35</f>
        <v xml:space="preserve">SAINT JOSSE </v>
      </c>
      <c r="H33" s="70"/>
      <c r="I33" s="51"/>
      <c r="J33" s="248" t="str">
        <f>$C$33</f>
        <v>ETTERBEEK</v>
      </c>
    </row>
    <row r="34" spans="1:10" ht="42.75" customHeight="1" x14ac:dyDescent="0.2">
      <c r="A34" s="30"/>
      <c r="B34" s="31"/>
      <c r="C34" s="165" t="s">
        <v>99</v>
      </c>
      <c r="D34" s="107">
        <f t="shared" si="9"/>
        <v>0</v>
      </c>
      <c r="E34" s="13"/>
      <c r="F34" s="48">
        <f t="shared" si="10"/>
        <v>0.47916666666666657</v>
      </c>
      <c r="G34" s="241" t="str">
        <f>$C$28</f>
        <v>JUMET</v>
      </c>
      <c r="H34" s="70"/>
      <c r="I34" s="51"/>
      <c r="J34" s="239" t="str">
        <f>$C$29</f>
        <v xml:space="preserve">LA HULPE </v>
      </c>
    </row>
    <row r="35" spans="1:10" ht="42.75" customHeight="1" x14ac:dyDescent="0.2">
      <c r="A35" s="32"/>
      <c r="B35" s="37"/>
      <c r="C35" s="166" t="s">
        <v>106</v>
      </c>
      <c r="D35" s="107">
        <f t="shared" si="9"/>
        <v>0</v>
      </c>
      <c r="E35" s="33"/>
      <c r="F35" s="48">
        <f t="shared" si="10"/>
        <v>0.49999999999999989</v>
      </c>
      <c r="G35" s="239" t="str">
        <f>$C$29</f>
        <v xml:space="preserve">LA HULPE </v>
      </c>
      <c r="H35" s="70"/>
      <c r="I35" s="51"/>
      <c r="J35" s="52" t="str">
        <f>$C$32</f>
        <v>OHL</v>
      </c>
    </row>
    <row r="36" spans="1:10" ht="42.75" customHeight="1" x14ac:dyDescent="0.2">
      <c r="A36" s="72"/>
      <c r="B36" s="38"/>
      <c r="C36" s="106"/>
      <c r="D36" s="78"/>
      <c r="E36" s="35"/>
      <c r="F36" s="48">
        <f t="shared" si="10"/>
        <v>0.52083333333333326</v>
      </c>
      <c r="G36" s="240" t="str">
        <f>$C$30</f>
        <v>RAS JODOIGNE 2</v>
      </c>
      <c r="H36" s="70"/>
      <c r="I36" s="51"/>
      <c r="J36" s="248" t="str">
        <f>$C$33</f>
        <v>ETTERBEEK</v>
      </c>
    </row>
    <row r="37" spans="1:10" ht="42.75" customHeight="1" x14ac:dyDescent="0.2">
      <c r="A37" s="32"/>
      <c r="B37" s="37"/>
      <c r="C37" s="106"/>
      <c r="D37" s="78"/>
      <c r="E37" s="33"/>
      <c r="F37" s="48">
        <f t="shared" si="10"/>
        <v>0.54166666666666663</v>
      </c>
      <c r="G37" s="238" t="str">
        <f>$C$35</f>
        <v xml:space="preserve">SAINT JOSSE </v>
      </c>
      <c r="H37" s="70"/>
      <c r="I37" s="51"/>
      <c r="J37" s="244" t="str">
        <f>$C$34</f>
        <v>BRAINE</v>
      </c>
    </row>
    <row r="38" spans="1:10" ht="42.75" customHeight="1" x14ac:dyDescent="0.2">
      <c r="A38" s="76"/>
      <c r="B38" s="38"/>
      <c r="C38" s="106"/>
      <c r="D38" s="78"/>
      <c r="E38" s="35"/>
      <c r="F38" s="48">
        <f t="shared" si="10"/>
        <v>0.5625</v>
      </c>
      <c r="G38" s="244" t="str">
        <f>$C$34</f>
        <v>BRAINE</v>
      </c>
      <c r="H38" s="70"/>
      <c r="I38" s="51"/>
      <c r="J38" s="52" t="str">
        <f>$C$32</f>
        <v>OHL</v>
      </c>
    </row>
    <row r="39" spans="1:10" ht="42.75" customHeight="1" x14ac:dyDescent="0.2">
      <c r="A39" s="37"/>
      <c r="B39" s="37"/>
      <c r="C39" s="106"/>
      <c r="D39" s="78"/>
      <c r="E39" s="33"/>
      <c r="F39" s="48">
        <f t="shared" si="10"/>
        <v>0.58333333333333337</v>
      </c>
      <c r="G39" s="238" t="str">
        <f>$C$35</f>
        <v xml:space="preserve">SAINT JOSSE </v>
      </c>
      <c r="H39" s="70"/>
      <c r="I39" s="51"/>
      <c r="J39" s="241" t="str">
        <f>$C$28</f>
        <v>JUMET</v>
      </c>
    </row>
  </sheetData>
  <mergeCells count="1">
    <mergeCell ref="A1:A2"/>
  </mergeCells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V42"/>
  <sheetViews>
    <sheetView showGridLines="0" topLeftCell="D5" zoomScale="70" zoomScaleNormal="70" workbookViewId="0">
      <selection activeCell="E20" sqref="E20"/>
    </sheetView>
  </sheetViews>
  <sheetFormatPr defaultColWidth="12.19921875" defaultRowHeight="18" customHeight="1" x14ac:dyDescent="0.2"/>
  <cols>
    <col min="1" max="1" width="19.19921875" style="98" customWidth="1"/>
    <col min="2" max="2" width="6.09765625" style="98" customWidth="1"/>
    <col min="3" max="3" width="19.09765625" style="98" customWidth="1"/>
    <col min="4" max="4" width="7" style="98" customWidth="1"/>
    <col min="5" max="5" width="16" style="98" customWidth="1"/>
    <col min="6" max="7" width="19.19921875" style="98" customWidth="1"/>
    <col min="8" max="9" width="6.19921875" style="98" customWidth="1"/>
    <col min="10" max="10" width="19.19921875" style="98" customWidth="1"/>
    <col min="11" max="13" width="19.19921875" style="98" hidden="1" customWidth="1"/>
    <col min="14" max="256" width="12.19921875" style="98" customWidth="1"/>
  </cols>
  <sheetData>
    <row r="1" spans="1:13" ht="42.75" customHeight="1" x14ac:dyDescent="0.2">
      <c r="A1" s="296" t="s">
        <v>7</v>
      </c>
      <c r="B1" s="10"/>
      <c r="C1" s="318" t="s">
        <v>111</v>
      </c>
      <c r="D1" s="319"/>
      <c r="E1" s="320"/>
      <c r="F1" s="5"/>
      <c r="G1" s="28"/>
      <c r="H1" s="28"/>
      <c r="I1" s="28"/>
      <c r="J1" s="28"/>
      <c r="K1" s="95"/>
      <c r="L1" s="96"/>
      <c r="M1" s="95"/>
    </row>
    <row r="2" spans="1:13" ht="42.75" customHeight="1" x14ac:dyDescent="0.2">
      <c r="A2" s="297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129" t="s">
        <v>18</v>
      </c>
      <c r="D8" s="132"/>
      <c r="E8" s="13"/>
      <c r="F8" s="129" t="str">
        <f>C8</f>
        <v>GROUPE A</v>
      </c>
      <c r="G8" s="130"/>
      <c r="H8" s="129"/>
      <c r="I8" s="130"/>
      <c r="J8" s="129"/>
      <c r="K8" s="144"/>
      <c r="L8" s="44"/>
      <c r="M8" s="44"/>
    </row>
    <row r="9" spans="1:13" ht="42.75" customHeight="1" x14ac:dyDescent="0.2">
      <c r="A9" s="20">
        <v>5</v>
      </c>
      <c r="B9" s="21"/>
      <c r="C9" s="131" t="s">
        <v>12</v>
      </c>
      <c r="D9" s="131" t="s">
        <v>19</v>
      </c>
      <c r="E9" s="10"/>
      <c r="F9" s="131" t="s">
        <v>20</v>
      </c>
      <c r="G9" s="67" t="s">
        <v>21</v>
      </c>
      <c r="H9" s="133" t="s">
        <v>22</v>
      </c>
      <c r="I9" s="134"/>
      <c r="J9" s="68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167" t="s">
        <v>32</v>
      </c>
      <c r="D10" s="47">
        <f t="shared" ref="D10:D16" si="0">COUNTIF($K$11:$K$24,$C10)*3+COUNTIF($L$11:$M$24,$C10)</f>
        <v>0</v>
      </c>
      <c r="E10" s="13"/>
      <c r="F10" s="48">
        <v>0.35416666666666669</v>
      </c>
      <c r="G10" s="69" t="s">
        <v>32</v>
      </c>
      <c r="H10" s="70"/>
      <c r="I10" s="51"/>
      <c r="J10" s="52" t="s">
        <v>116</v>
      </c>
      <c r="K10" s="146" t="str">
        <f t="shared" ref="K10:K16" si="1">IF(AND($H10=$I10,AND(NOT(ISBLANK($I10)),NOT(ISBLANK($I10)))),"ÉGALITÉ",IF($H10&lt;$I10,$J10,IF($H10&gt;$I10,$G10,"/")))</f>
        <v>/</v>
      </c>
      <c r="L10" s="54" t="str">
        <f t="shared" ref="L10:L16" si="2">IF($K10="ÉGALITÉ",$G10,"/")</f>
        <v>/</v>
      </c>
      <c r="M10" s="54" t="str">
        <f t="shared" ref="M10:M16" si="3">IF($K10="ÉGALITÉ",$J10,"/")</f>
        <v>/</v>
      </c>
    </row>
    <row r="11" spans="1:13" ht="42.75" customHeight="1" x14ac:dyDescent="0.2">
      <c r="A11" s="104" t="s">
        <v>31</v>
      </c>
      <c r="B11" s="25"/>
      <c r="C11" s="165" t="s">
        <v>85</v>
      </c>
      <c r="D11" s="55">
        <f t="shared" si="0"/>
        <v>0</v>
      </c>
      <c r="E11" s="10"/>
      <c r="F11" s="48">
        <f>F10+$A$4+$A$6</f>
        <v>0.37152777777777779</v>
      </c>
      <c r="G11" s="69" t="s">
        <v>117</v>
      </c>
      <c r="H11" s="70"/>
      <c r="I11" s="51"/>
      <c r="J11" s="52" t="s">
        <v>118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165" t="s">
        <v>47</v>
      </c>
      <c r="D12" s="47">
        <f t="shared" si="0"/>
        <v>0</v>
      </c>
      <c r="E12" s="13"/>
      <c r="F12" s="48">
        <f t="shared" ref="F12:F23" si="4">F11+$A$4+$A$6</f>
        <v>0.3888888888888889</v>
      </c>
      <c r="G12" s="71" t="s">
        <v>64</v>
      </c>
      <c r="H12" s="70"/>
      <c r="I12" s="51"/>
      <c r="J12" s="58" t="s">
        <v>74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165" t="s">
        <v>60</v>
      </c>
      <c r="D13" s="55">
        <f t="shared" si="0"/>
        <v>0</v>
      </c>
      <c r="E13" s="10"/>
      <c r="F13" s="48">
        <f t="shared" si="4"/>
        <v>0.40625</v>
      </c>
      <c r="G13" s="69" t="s">
        <v>119</v>
      </c>
      <c r="H13" s="70"/>
      <c r="I13" s="51"/>
      <c r="J13" s="52" t="s">
        <v>32</v>
      </c>
      <c r="K13" s="147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1"/>
      <c r="C14" s="165" t="s">
        <v>65</v>
      </c>
      <c r="D14" s="47">
        <f t="shared" si="0"/>
        <v>0</v>
      </c>
      <c r="E14" s="13"/>
      <c r="F14" s="48">
        <f t="shared" si="4"/>
        <v>0.4236111111111111</v>
      </c>
      <c r="G14" s="71" t="s">
        <v>116</v>
      </c>
      <c r="H14" s="70"/>
      <c r="I14" s="51"/>
      <c r="J14" s="58" t="s">
        <v>117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16"/>
      <c r="C15" s="165" t="s">
        <v>74</v>
      </c>
      <c r="D15" s="55">
        <f t="shared" si="0"/>
        <v>0</v>
      </c>
      <c r="E15" s="10"/>
      <c r="F15" s="48">
        <f t="shared" si="4"/>
        <v>0.44097222222222221</v>
      </c>
      <c r="G15" s="69" t="s">
        <v>118</v>
      </c>
      <c r="H15" s="70"/>
      <c r="I15" s="51"/>
      <c r="J15" s="52" t="s">
        <v>64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30"/>
      <c r="B16" s="31"/>
      <c r="C16" s="210" t="s">
        <v>72</v>
      </c>
      <c r="D16" s="107">
        <f t="shared" si="0"/>
        <v>0</v>
      </c>
      <c r="E16" s="13"/>
      <c r="F16" s="48">
        <f t="shared" si="4"/>
        <v>0.45833333333333331</v>
      </c>
      <c r="G16" s="71" t="s">
        <v>74</v>
      </c>
      <c r="H16" s="70"/>
      <c r="I16" s="51"/>
      <c r="J16" s="58" t="s">
        <v>119</v>
      </c>
      <c r="K16" s="61" t="str">
        <f t="shared" si="1"/>
        <v>/</v>
      </c>
      <c r="L16" s="61" t="str">
        <f t="shared" si="2"/>
        <v>/</v>
      </c>
      <c r="M16" s="62" t="str">
        <f t="shared" si="3"/>
        <v>/</v>
      </c>
    </row>
    <row r="17" spans="1:13" ht="42.75" customHeight="1" x14ac:dyDescent="0.2">
      <c r="A17" s="32"/>
      <c r="B17" s="37"/>
      <c r="C17" s="106"/>
      <c r="D17" s="78"/>
      <c r="E17" s="33"/>
      <c r="F17" s="48">
        <f t="shared" si="4"/>
        <v>0.47569444444444442</v>
      </c>
      <c r="G17" s="69" t="s">
        <v>32</v>
      </c>
      <c r="H17" s="70"/>
      <c r="I17" s="51"/>
      <c r="J17" s="52" t="s">
        <v>117</v>
      </c>
      <c r="K17" s="144"/>
      <c r="L17" s="44"/>
      <c r="M17" s="44"/>
    </row>
    <row r="18" spans="1:13" ht="42.75" customHeight="1" x14ac:dyDescent="0.2">
      <c r="A18" s="72"/>
      <c r="B18" s="38"/>
      <c r="C18" s="106"/>
      <c r="D18" s="78"/>
      <c r="E18" s="35"/>
      <c r="F18" s="48">
        <f t="shared" si="4"/>
        <v>0.49305555555555552</v>
      </c>
      <c r="G18" s="71" t="s">
        <v>116</v>
      </c>
      <c r="H18" s="70"/>
      <c r="I18" s="51"/>
      <c r="J18" s="58" t="s">
        <v>118</v>
      </c>
      <c r="K18" s="145" t="s">
        <v>24</v>
      </c>
      <c r="L18" s="44"/>
      <c r="M18" s="44"/>
    </row>
    <row r="19" spans="1:13" ht="42.75" customHeight="1" x14ac:dyDescent="0.2">
      <c r="A19" s="32"/>
      <c r="B19" s="37"/>
      <c r="C19" s="106"/>
      <c r="D19" s="78"/>
      <c r="E19" s="33"/>
      <c r="F19" s="249">
        <f t="shared" si="4"/>
        <v>0.51041666666666663</v>
      </c>
      <c r="G19" s="256" t="s">
        <v>64</v>
      </c>
      <c r="H19" s="250"/>
      <c r="I19" s="251"/>
      <c r="J19" s="257" t="s">
        <v>119</v>
      </c>
      <c r="K19" s="147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 x14ac:dyDescent="0.2">
      <c r="A20" s="76"/>
      <c r="B20" s="38"/>
      <c r="C20" s="106"/>
      <c r="D20" s="78"/>
      <c r="E20" s="38"/>
      <c r="F20" s="258">
        <f t="shared" si="4"/>
        <v>0.52777777777777768</v>
      </c>
      <c r="G20" s="259" t="s">
        <v>74</v>
      </c>
      <c r="H20" s="260"/>
      <c r="I20" s="260"/>
      <c r="J20" s="259" t="s">
        <v>32</v>
      </c>
      <c r="K20" s="146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 x14ac:dyDescent="0.2">
      <c r="A21" s="37"/>
      <c r="B21" s="37"/>
      <c r="C21" s="106"/>
      <c r="D21" s="78"/>
      <c r="E21" s="37"/>
      <c r="F21" s="249">
        <f t="shared" si="4"/>
        <v>0.54513888888888873</v>
      </c>
      <c r="G21" s="256" t="s">
        <v>118</v>
      </c>
      <c r="H21" s="250"/>
      <c r="I21" s="251"/>
      <c r="J21" s="257" t="s">
        <v>119</v>
      </c>
      <c r="K21" s="147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 x14ac:dyDescent="0.2">
      <c r="A22" s="38"/>
      <c r="B22" s="38"/>
      <c r="C22" s="106"/>
      <c r="D22" s="78"/>
      <c r="E22" s="38"/>
      <c r="F22" s="258">
        <f t="shared" si="4"/>
        <v>0.56249999999999978</v>
      </c>
      <c r="G22" s="259" t="s">
        <v>64</v>
      </c>
      <c r="H22" s="260"/>
      <c r="I22" s="260"/>
      <c r="J22" s="259" t="s">
        <v>116</v>
      </c>
      <c r="K22" s="146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 x14ac:dyDescent="0.2">
      <c r="A23" s="37"/>
      <c r="B23" s="37"/>
      <c r="C23" s="106"/>
      <c r="D23" s="78"/>
      <c r="E23" s="37"/>
      <c r="F23" s="258">
        <f t="shared" si="4"/>
        <v>0.57986111111111083</v>
      </c>
      <c r="G23" s="259" t="s">
        <v>74</v>
      </c>
      <c r="H23" s="260"/>
      <c r="I23" s="260"/>
      <c r="J23" s="259" t="s">
        <v>117</v>
      </c>
      <c r="K23" s="147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 x14ac:dyDescent="0.2">
      <c r="A24" s="102"/>
      <c r="B24" s="102"/>
      <c r="C24" s="37"/>
      <c r="D24" s="37"/>
      <c r="E24" s="102"/>
      <c r="F24" s="102"/>
      <c r="G24" s="102"/>
      <c r="H24" s="102"/>
      <c r="I24" s="102"/>
      <c r="J24" s="102"/>
      <c r="K24" s="146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18" t="s">
        <v>13</v>
      </c>
      <c r="B25" s="19"/>
      <c r="C25" s="129" t="s">
        <v>25</v>
      </c>
      <c r="D25" s="132"/>
      <c r="E25" s="13"/>
      <c r="F25" s="129" t="str">
        <f>C25</f>
        <v>GROUPE B</v>
      </c>
      <c r="G25" s="130"/>
      <c r="H25" s="129"/>
      <c r="I25" s="130"/>
      <c r="J25" s="129"/>
      <c r="K25" s="64"/>
      <c r="L25" s="64"/>
      <c r="M25" s="99"/>
    </row>
    <row r="26" spans="1:13" ht="42.75" customHeight="1" x14ac:dyDescent="0.2">
      <c r="A26" s="20">
        <v>6</v>
      </c>
      <c r="B26" s="21"/>
      <c r="C26" s="131" t="s">
        <v>12</v>
      </c>
      <c r="D26" s="131" t="s">
        <v>19</v>
      </c>
      <c r="E26" s="10"/>
      <c r="F26" s="131" t="s">
        <v>20</v>
      </c>
      <c r="G26" s="67" t="s">
        <v>21</v>
      </c>
      <c r="H26" s="133" t="s">
        <v>22</v>
      </c>
      <c r="I26" s="134"/>
      <c r="J26" s="68" t="s">
        <v>23</v>
      </c>
      <c r="K26" s="38"/>
      <c r="L26" s="38"/>
      <c r="M26" s="38"/>
    </row>
    <row r="27" spans="1:13" ht="42.75" customHeight="1" x14ac:dyDescent="0.2">
      <c r="A27" s="22" t="s">
        <v>14</v>
      </c>
      <c r="B27" s="23"/>
      <c r="C27" s="167" t="s">
        <v>33</v>
      </c>
      <c r="D27" s="47"/>
      <c r="E27" s="13"/>
      <c r="F27" s="48">
        <v>0.35416666666666669</v>
      </c>
      <c r="G27" s="69" t="s">
        <v>33</v>
      </c>
      <c r="H27" s="70"/>
      <c r="I27" s="51"/>
      <c r="J27" s="52" t="s">
        <v>52</v>
      </c>
    </row>
    <row r="28" spans="1:13" ht="42.75" customHeight="1" x14ac:dyDescent="0.2">
      <c r="A28" s="24" t="s">
        <v>31</v>
      </c>
      <c r="B28" s="25"/>
      <c r="C28" s="211" t="s">
        <v>52</v>
      </c>
      <c r="D28" s="47"/>
      <c r="E28" s="13"/>
      <c r="F28" s="48">
        <f>F27+$A$4+$A$6</f>
        <v>0.37152777777777779</v>
      </c>
      <c r="G28" s="52" t="s">
        <v>42</v>
      </c>
      <c r="H28" s="70"/>
      <c r="I28" s="51"/>
      <c r="J28" s="52" t="s">
        <v>104</v>
      </c>
    </row>
    <row r="29" spans="1:13" ht="42.75" customHeight="1" x14ac:dyDescent="0.2">
      <c r="A29" s="26"/>
      <c r="B29" s="27"/>
      <c r="C29" s="165" t="s">
        <v>42</v>
      </c>
      <c r="D29" s="47"/>
      <c r="E29" s="13"/>
      <c r="F29" s="48">
        <f t="shared" ref="F29:F40" si="8">F28+$A$4+$A$6</f>
        <v>0.3888888888888889</v>
      </c>
      <c r="G29" s="71" t="s">
        <v>120</v>
      </c>
      <c r="H29" s="70"/>
      <c r="I29" s="51"/>
      <c r="J29" s="58" t="s">
        <v>103</v>
      </c>
    </row>
    <row r="30" spans="1:13" ht="42.75" customHeight="1" x14ac:dyDescent="0.2">
      <c r="A30" s="28"/>
      <c r="B30" s="29"/>
      <c r="C30" s="165" t="s">
        <v>104</v>
      </c>
      <c r="D30" s="47"/>
      <c r="E30" s="13"/>
      <c r="F30" s="48">
        <f t="shared" si="8"/>
        <v>0.40625</v>
      </c>
      <c r="G30" s="58" t="s">
        <v>121</v>
      </c>
      <c r="H30" s="70"/>
      <c r="I30" s="51"/>
      <c r="J30" s="52" t="s">
        <v>33</v>
      </c>
    </row>
    <row r="31" spans="1:13" ht="42.75" customHeight="1" x14ac:dyDescent="0.2">
      <c r="A31" s="30"/>
      <c r="B31" s="31"/>
      <c r="C31" s="165" t="s">
        <v>90</v>
      </c>
      <c r="D31" s="47"/>
      <c r="E31" s="13"/>
      <c r="F31" s="48">
        <f t="shared" si="8"/>
        <v>0.4236111111111111</v>
      </c>
      <c r="G31" s="52" t="s">
        <v>122</v>
      </c>
      <c r="H31" s="70"/>
      <c r="I31" s="51"/>
      <c r="J31" s="58" t="s">
        <v>42</v>
      </c>
    </row>
    <row r="32" spans="1:13" ht="42.75" customHeight="1" x14ac:dyDescent="0.2">
      <c r="A32" s="28"/>
      <c r="B32" s="16"/>
      <c r="C32" s="165" t="s">
        <v>103</v>
      </c>
      <c r="D32" s="47"/>
      <c r="E32" s="13"/>
      <c r="F32" s="48">
        <f t="shared" si="8"/>
        <v>0.44097222222222221</v>
      </c>
      <c r="G32" s="52" t="s">
        <v>123</v>
      </c>
      <c r="H32" s="70"/>
      <c r="I32" s="51"/>
      <c r="J32" s="71" t="s">
        <v>120</v>
      </c>
    </row>
    <row r="33" spans="1:10" ht="42.75" customHeight="1" x14ac:dyDescent="0.2">
      <c r="A33" s="30"/>
      <c r="B33" s="31"/>
      <c r="C33" s="166" t="s">
        <v>109</v>
      </c>
      <c r="D33" s="47"/>
      <c r="E33" s="13"/>
      <c r="F33" s="48">
        <f t="shared" si="8"/>
        <v>0.45833333333333331</v>
      </c>
      <c r="G33" s="69" t="s">
        <v>124</v>
      </c>
      <c r="H33" s="70"/>
      <c r="I33" s="51"/>
      <c r="J33" s="52" t="s">
        <v>121</v>
      </c>
    </row>
    <row r="34" spans="1:10" ht="42.75" customHeight="1" x14ac:dyDescent="0.2">
      <c r="A34" s="32"/>
      <c r="B34" s="37"/>
      <c r="C34" s="106"/>
      <c r="D34" s="78"/>
      <c r="E34" s="33"/>
      <c r="F34" s="48">
        <f t="shared" si="8"/>
        <v>0.47569444444444442</v>
      </c>
      <c r="G34" s="69" t="s">
        <v>33</v>
      </c>
      <c r="H34" s="70"/>
      <c r="I34" s="51"/>
      <c r="J34" s="58" t="s">
        <v>42</v>
      </c>
    </row>
    <row r="35" spans="1:10" ht="42.75" customHeight="1" x14ac:dyDescent="0.2">
      <c r="A35" s="72"/>
      <c r="B35" s="38"/>
      <c r="C35" s="106"/>
      <c r="D35" s="78"/>
      <c r="E35" s="35"/>
      <c r="F35" s="48">
        <f t="shared" si="8"/>
        <v>0.49305555555555552</v>
      </c>
      <c r="G35" s="52" t="s">
        <v>122</v>
      </c>
      <c r="H35" s="70"/>
      <c r="I35" s="51"/>
      <c r="J35" s="71" t="s">
        <v>104</v>
      </c>
    </row>
    <row r="36" spans="1:10" ht="42.75" customHeight="1" x14ac:dyDescent="0.2">
      <c r="A36" s="32"/>
      <c r="B36" s="37"/>
      <c r="C36" s="106"/>
      <c r="D36" s="78"/>
      <c r="E36" s="33"/>
      <c r="F36" s="249">
        <f t="shared" si="8"/>
        <v>0.51041666666666663</v>
      </c>
      <c r="G36" s="257" t="s">
        <v>120</v>
      </c>
      <c r="H36" s="250"/>
      <c r="I36" s="251"/>
      <c r="J36" s="252" t="s">
        <v>121</v>
      </c>
    </row>
    <row r="37" spans="1:10" ht="42.75" customHeight="1" x14ac:dyDescent="0.2">
      <c r="A37" s="76"/>
      <c r="B37" s="38"/>
      <c r="C37" s="106"/>
      <c r="D37" s="78"/>
      <c r="E37" s="38"/>
      <c r="F37" s="258">
        <f t="shared" si="8"/>
        <v>0.52777777777777768</v>
      </c>
      <c r="G37" s="259" t="s">
        <v>33</v>
      </c>
      <c r="H37" s="260"/>
      <c r="I37" s="260"/>
      <c r="J37" s="261" t="s">
        <v>103</v>
      </c>
    </row>
    <row r="38" spans="1:10" ht="42.75" customHeight="1" x14ac:dyDescent="0.2">
      <c r="A38" s="37"/>
      <c r="B38" s="37"/>
      <c r="C38" s="106"/>
      <c r="D38" s="78"/>
      <c r="E38" s="37"/>
      <c r="F38" s="249">
        <f t="shared" si="8"/>
        <v>0.54513888888888873</v>
      </c>
      <c r="G38" s="256" t="s">
        <v>123</v>
      </c>
      <c r="H38" s="250"/>
      <c r="I38" s="251"/>
      <c r="J38" s="257" t="s">
        <v>103</v>
      </c>
    </row>
    <row r="39" spans="1:10" ht="42.75" customHeight="1" x14ac:dyDescent="0.2">
      <c r="A39" s="38"/>
      <c r="B39" s="38"/>
      <c r="C39" s="106"/>
      <c r="D39" s="78"/>
      <c r="E39" s="38"/>
      <c r="F39" s="258">
        <f t="shared" si="8"/>
        <v>0.56249999999999978</v>
      </c>
      <c r="G39" s="259" t="s">
        <v>42</v>
      </c>
      <c r="H39" s="260"/>
      <c r="I39" s="260"/>
      <c r="J39" s="259" t="s">
        <v>121</v>
      </c>
    </row>
    <row r="40" spans="1:10" ht="42.75" customHeight="1" x14ac:dyDescent="0.2">
      <c r="A40" s="37"/>
      <c r="B40" s="37"/>
      <c r="C40" s="106"/>
      <c r="D40" s="78"/>
      <c r="E40" s="37"/>
      <c r="F40" s="258">
        <f t="shared" si="8"/>
        <v>0.57986111111111083</v>
      </c>
      <c r="G40" s="259" t="s">
        <v>122</v>
      </c>
      <c r="H40" s="260"/>
      <c r="I40" s="260"/>
      <c r="J40" s="259" t="s">
        <v>120</v>
      </c>
    </row>
    <row r="41" spans="1:10" ht="42.75" customHeight="1" x14ac:dyDescent="0.2">
      <c r="A41" s="148"/>
      <c r="B41" s="148"/>
      <c r="C41" s="148"/>
      <c r="D41" s="148"/>
      <c r="E41" s="148"/>
      <c r="F41" s="153"/>
      <c r="G41" s="154"/>
      <c r="H41" s="155"/>
      <c r="I41" s="155"/>
      <c r="J41" s="154"/>
    </row>
    <row r="42" spans="1:10" ht="42.75" customHeight="1" x14ac:dyDescent="0.2">
      <c r="A42" s="148"/>
      <c r="B42" s="148"/>
      <c r="C42" s="148"/>
      <c r="D42" s="148"/>
      <c r="E42" s="148"/>
      <c r="F42" s="153"/>
      <c r="G42" s="154"/>
      <c r="H42" s="155"/>
      <c r="I42" s="155"/>
      <c r="J42" s="154"/>
    </row>
  </sheetData>
  <mergeCells count="2">
    <mergeCell ref="C1:E1"/>
    <mergeCell ref="A1:A2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36"/>
  <sheetViews>
    <sheetView showGridLines="0" topLeftCell="D4" zoomScale="70" zoomScaleNormal="70" workbookViewId="0">
      <selection activeCell="D19" sqref="D19"/>
    </sheetView>
  </sheetViews>
  <sheetFormatPr defaultColWidth="12.19921875" defaultRowHeight="18" customHeight="1" x14ac:dyDescent="0.2"/>
  <cols>
    <col min="1" max="1" width="19.19921875" style="102" customWidth="1"/>
    <col min="2" max="2" width="6.09765625" style="102" customWidth="1"/>
    <col min="3" max="3" width="19.19921875" style="102" customWidth="1"/>
    <col min="4" max="4" width="7" style="102" customWidth="1"/>
    <col min="5" max="7" width="19.19921875" style="102" customWidth="1"/>
    <col min="8" max="9" width="6.19921875" style="102" customWidth="1"/>
    <col min="10" max="10" width="19.19921875" style="102" customWidth="1"/>
    <col min="11" max="13" width="19.19921875" style="102" hidden="1" customWidth="1"/>
    <col min="14" max="256" width="12.19921875" style="102" customWidth="1"/>
  </cols>
  <sheetData>
    <row r="1" spans="1:13" ht="42.75" customHeight="1" x14ac:dyDescent="0.2">
      <c r="A1" s="296" t="s">
        <v>113</v>
      </c>
      <c r="B1" s="5"/>
      <c r="C1" s="326" t="s">
        <v>115</v>
      </c>
      <c r="D1" s="327"/>
      <c r="E1" s="328"/>
      <c r="F1" s="28"/>
      <c r="G1" s="28"/>
      <c r="H1" s="28"/>
      <c r="I1" s="28"/>
      <c r="J1" s="28"/>
      <c r="K1" s="95"/>
      <c r="L1" s="96"/>
      <c r="M1" s="95"/>
    </row>
    <row r="2" spans="1:13" ht="42.75" customHeight="1" x14ac:dyDescent="0.2">
      <c r="A2" s="297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 x14ac:dyDescent="0.2">
      <c r="A3" s="39" t="s">
        <v>16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 x14ac:dyDescent="0.2">
      <c r="A4" s="40">
        <v>2.0833333333333332E-2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 x14ac:dyDescent="0.2">
      <c r="A5" s="41" t="s">
        <v>17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 x14ac:dyDescent="0.2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 x14ac:dyDescent="0.2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 x14ac:dyDescent="0.2">
      <c r="A8" s="18" t="s">
        <v>13</v>
      </c>
      <c r="B8" s="19"/>
      <c r="C8" s="305" t="s">
        <v>18</v>
      </c>
      <c r="D8" s="306"/>
      <c r="E8" s="13"/>
      <c r="F8" s="305" t="str">
        <f>C8</f>
        <v>GROUPE A</v>
      </c>
      <c r="G8" s="307"/>
      <c r="H8" s="305"/>
      <c r="I8" s="307"/>
      <c r="J8" s="305"/>
      <c r="K8" s="144"/>
      <c r="L8" s="44"/>
      <c r="M8" s="44"/>
    </row>
    <row r="9" spans="1:13" ht="42.75" customHeight="1" x14ac:dyDescent="0.2">
      <c r="A9" s="196">
        <v>1</v>
      </c>
      <c r="B9" s="21"/>
      <c r="C9" s="131" t="s">
        <v>12</v>
      </c>
      <c r="D9" s="131" t="s">
        <v>19</v>
      </c>
      <c r="E9" s="10"/>
      <c r="F9" s="131" t="s">
        <v>20</v>
      </c>
      <c r="G9" s="67" t="s">
        <v>21</v>
      </c>
      <c r="H9" s="298" t="s">
        <v>22</v>
      </c>
      <c r="I9" s="299"/>
      <c r="J9" s="68" t="s">
        <v>23</v>
      </c>
      <c r="K9" s="145" t="s">
        <v>24</v>
      </c>
      <c r="L9" s="44"/>
      <c r="M9" s="44"/>
    </row>
    <row r="10" spans="1:13" ht="42.75" customHeight="1" x14ac:dyDescent="0.2">
      <c r="A10" s="22" t="s">
        <v>14</v>
      </c>
      <c r="B10" s="23"/>
      <c r="C10" s="226" t="s">
        <v>47</v>
      </c>
      <c r="D10" s="47">
        <f t="shared" ref="D10:D16" si="0">COUNTIF($K$11:$K$24,$C10)*3+COUNTIF($L$11:$M$24,$C10)</f>
        <v>0</v>
      </c>
      <c r="E10" s="13"/>
      <c r="F10" s="48">
        <v>0.61805555555555558</v>
      </c>
      <c r="G10" s="69" t="s">
        <v>117</v>
      </c>
      <c r="H10" s="70"/>
      <c r="I10" s="51"/>
      <c r="J10" s="52" t="s">
        <v>125</v>
      </c>
      <c r="K10" s="146" t="str">
        <f t="shared" ref="K10:K19" si="1">IF(AND($H10=$I10,AND(NOT(ISBLANK($I10)),NOT(ISBLANK($I10)))),"ÉGALITÉ",IF($H10&lt;$I10,$J10,IF($H10&gt;$I10,$G10,"/")))</f>
        <v>/</v>
      </c>
      <c r="L10" s="54" t="str">
        <f t="shared" ref="L10:L19" si="2">IF($K10="ÉGALITÉ",$G10,"/")</f>
        <v>/</v>
      </c>
      <c r="M10" s="54" t="str">
        <f t="shared" ref="M10:M19" si="3">IF($K10="ÉGALITÉ",$J10,"/")</f>
        <v>/</v>
      </c>
    </row>
    <row r="11" spans="1:13" ht="42.75" customHeight="1" x14ac:dyDescent="0.2">
      <c r="A11" s="104" t="str">
        <f>IF(OR(A9=1,A9=2,A9=3,A9=4),"SYNTHÉTIQUE","HERBE")</f>
        <v>SYNTHÉTIQUE</v>
      </c>
      <c r="B11" s="25"/>
      <c r="C11" s="227" t="s">
        <v>59</v>
      </c>
      <c r="D11" s="55">
        <f t="shared" si="0"/>
        <v>0</v>
      </c>
      <c r="E11" s="10"/>
      <c r="F11" s="56">
        <f t="shared" ref="F11:F19" si="4">F10+$A$4+$A$6</f>
        <v>0.64236111111111116</v>
      </c>
      <c r="G11" s="69" t="s">
        <v>126</v>
      </c>
      <c r="H11" s="70"/>
      <c r="I11" s="51"/>
      <c r="J11" s="52" t="s">
        <v>129</v>
      </c>
      <c r="K11" s="147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 x14ac:dyDescent="0.2">
      <c r="A12" s="26"/>
      <c r="B12" s="27"/>
      <c r="C12" s="227" t="s">
        <v>63</v>
      </c>
      <c r="D12" s="47">
        <f t="shared" si="0"/>
        <v>0</v>
      </c>
      <c r="E12" s="13"/>
      <c r="F12" s="48">
        <f t="shared" si="4"/>
        <v>0.66666666666666674</v>
      </c>
      <c r="G12" s="71" t="s">
        <v>128</v>
      </c>
      <c r="H12" s="70"/>
      <c r="I12" s="51"/>
      <c r="J12" s="58" t="s">
        <v>130</v>
      </c>
      <c r="K12" s="146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x14ac:dyDescent="0.2">
      <c r="A13" s="28"/>
      <c r="B13" s="29"/>
      <c r="C13" s="227" t="s">
        <v>79</v>
      </c>
      <c r="D13" s="55">
        <f t="shared" si="0"/>
        <v>0</v>
      </c>
      <c r="E13" s="10"/>
      <c r="F13" s="56">
        <f t="shared" si="4"/>
        <v>0.69097222222222232</v>
      </c>
      <c r="G13" s="69" t="s">
        <v>131</v>
      </c>
      <c r="H13" s="70"/>
      <c r="I13" s="51"/>
      <c r="J13" s="52" t="s">
        <v>117</v>
      </c>
      <c r="K13" s="147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 x14ac:dyDescent="0.2">
      <c r="A14" s="30"/>
      <c r="B14" s="31"/>
      <c r="C14" s="227" t="s">
        <v>68</v>
      </c>
      <c r="D14" s="47">
        <f t="shared" si="0"/>
        <v>0</v>
      </c>
      <c r="E14" s="13"/>
      <c r="F14" s="48">
        <f t="shared" si="4"/>
        <v>0.7152777777777779</v>
      </c>
      <c r="G14" s="71" t="s">
        <v>125</v>
      </c>
      <c r="H14" s="70"/>
      <c r="I14" s="51"/>
      <c r="J14" s="58" t="s">
        <v>126</v>
      </c>
      <c r="K14" s="146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x14ac:dyDescent="0.2">
      <c r="A15" s="28"/>
      <c r="B15" s="16"/>
      <c r="C15" s="228" t="s">
        <v>75</v>
      </c>
      <c r="D15" s="55">
        <f t="shared" si="0"/>
        <v>0</v>
      </c>
      <c r="E15" s="10"/>
      <c r="F15" s="56">
        <f t="shared" si="4"/>
        <v>0.73958333333333348</v>
      </c>
      <c r="G15" s="69" t="s">
        <v>127</v>
      </c>
      <c r="H15" s="70"/>
      <c r="I15" s="51"/>
      <c r="J15" s="52" t="s">
        <v>128</v>
      </c>
      <c r="K15" s="147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x14ac:dyDescent="0.2">
      <c r="A16" s="30"/>
      <c r="B16" s="31"/>
      <c r="C16" s="166" t="s">
        <v>77</v>
      </c>
      <c r="D16" s="107">
        <f t="shared" si="0"/>
        <v>0</v>
      </c>
      <c r="E16" s="13"/>
      <c r="F16" s="48">
        <f t="shared" si="4"/>
        <v>0.76388888888888906</v>
      </c>
      <c r="G16" s="71" t="s">
        <v>130</v>
      </c>
      <c r="H16" s="70"/>
      <c r="I16" s="51"/>
      <c r="J16" s="58" t="s">
        <v>131</v>
      </c>
      <c r="K16" s="146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 x14ac:dyDescent="0.2">
      <c r="A17" s="32"/>
      <c r="B17" s="37"/>
      <c r="C17" s="106"/>
      <c r="D17" s="78"/>
      <c r="E17" s="33"/>
      <c r="F17" s="56">
        <f t="shared" si="4"/>
        <v>0.78819444444444464</v>
      </c>
      <c r="G17" s="69" t="s">
        <v>117</v>
      </c>
      <c r="H17" s="70"/>
      <c r="I17" s="51"/>
      <c r="J17" s="52" t="s">
        <v>129</v>
      </c>
      <c r="K17" s="147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 x14ac:dyDescent="0.2">
      <c r="A18" s="197"/>
      <c r="B18" s="38"/>
      <c r="C18" s="106"/>
      <c r="D18" s="78"/>
      <c r="E18" s="35"/>
      <c r="F18" s="48">
        <f t="shared" si="4"/>
        <v>0.81250000000000022</v>
      </c>
      <c r="G18" s="71" t="s">
        <v>125</v>
      </c>
      <c r="H18" s="70"/>
      <c r="I18" s="51"/>
      <c r="J18" s="58" t="s">
        <v>128</v>
      </c>
      <c r="K18" s="146" t="str">
        <f t="shared" si="1"/>
        <v>/</v>
      </c>
      <c r="L18" s="54" t="str">
        <f t="shared" si="2"/>
        <v>/</v>
      </c>
      <c r="M18" s="54" t="str">
        <f t="shared" si="3"/>
        <v>/</v>
      </c>
    </row>
    <row r="19" spans="1:13" ht="42.75" customHeight="1" x14ac:dyDescent="0.2">
      <c r="A19" s="32"/>
      <c r="B19" s="37"/>
      <c r="C19" s="106"/>
      <c r="D19" s="78"/>
      <c r="E19" s="33"/>
      <c r="F19" s="249">
        <f t="shared" si="4"/>
        <v>0.8368055555555558</v>
      </c>
      <c r="G19" s="256" t="s">
        <v>126</v>
      </c>
      <c r="H19" s="250"/>
      <c r="I19" s="251"/>
      <c r="J19" s="257" t="s">
        <v>131</v>
      </c>
      <c r="K19" s="65" t="str">
        <f t="shared" si="1"/>
        <v>/</v>
      </c>
      <c r="L19" s="65" t="str">
        <f t="shared" si="2"/>
        <v>/</v>
      </c>
      <c r="M19" s="65" t="str">
        <f t="shared" si="3"/>
        <v>/</v>
      </c>
    </row>
    <row r="20" spans="1:13" ht="42.75" customHeight="1" x14ac:dyDescent="0.2">
      <c r="A20" s="199"/>
      <c r="B20" s="38"/>
      <c r="C20" s="106"/>
      <c r="D20" s="78"/>
      <c r="E20" s="38"/>
      <c r="F20" s="258"/>
      <c r="G20" s="259" t="s">
        <v>130</v>
      </c>
      <c r="H20" s="260"/>
      <c r="I20" s="260"/>
      <c r="J20" s="259" t="s">
        <v>129</v>
      </c>
      <c r="K20" s="144"/>
      <c r="L20" s="44"/>
      <c r="M20" s="44"/>
    </row>
    <row r="21" spans="1:13" ht="42.75" customHeight="1" x14ac:dyDescent="0.2">
      <c r="A21" s="37"/>
      <c r="B21" s="37"/>
      <c r="C21" s="106"/>
      <c r="D21" s="78"/>
      <c r="E21" s="37"/>
      <c r="F21" s="253"/>
      <c r="G21" s="254"/>
      <c r="H21" s="255"/>
      <c r="I21" s="255"/>
      <c r="J21" s="254"/>
      <c r="K21" s="145" t="s">
        <v>24</v>
      </c>
      <c r="L21" s="44"/>
      <c r="M21" s="44"/>
    </row>
    <row r="22" spans="1:13" ht="42.75" customHeight="1" x14ac:dyDescent="0.2">
      <c r="A22" s="38"/>
      <c r="B22" s="38"/>
      <c r="C22" s="106"/>
      <c r="D22" s="78"/>
      <c r="E22" s="38"/>
      <c r="F22" s="253"/>
      <c r="G22" s="254"/>
      <c r="H22" s="255"/>
      <c r="I22" s="255"/>
      <c r="J22" s="254"/>
      <c r="K22" s="146" t="str">
        <f t="shared" ref="K22:K30" si="5">IF(AND($H22=$I22,AND(NOT(ISBLANK($I22)),NOT(ISBLANK($I22)))),"ÉGALITÉ",IF($H22&lt;$I22,$J22,IF($H22&gt;$I22,$G22,"/")))</f>
        <v>/</v>
      </c>
      <c r="L22" s="54" t="str">
        <f t="shared" ref="L22:L30" si="6">IF($K22="ÉGALITÉ",$G22,"/")</f>
        <v>/</v>
      </c>
      <c r="M22" s="54" t="str">
        <f t="shared" ref="M22:M30" si="7">IF($K22="ÉGALITÉ",$J22,"/")</f>
        <v>/</v>
      </c>
    </row>
    <row r="23" spans="1:13" ht="42.75" customHeight="1" x14ac:dyDescent="0.2">
      <c r="A23" s="37"/>
      <c r="B23" s="37"/>
      <c r="C23" s="106"/>
      <c r="D23" s="78"/>
      <c r="E23" s="37"/>
      <c r="F23" s="253"/>
      <c r="G23" s="254"/>
      <c r="H23" s="255"/>
      <c r="I23" s="255"/>
      <c r="J23" s="254"/>
      <c r="K23" s="147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 x14ac:dyDescent="0.2">
      <c r="A24" s="148"/>
      <c r="B24" s="148"/>
      <c r="C24" s="151"/>
      <c r="D24" s="152"/>
      <c r="E24" s="148"/>
      <c r="F24" s="153"/>
      <c r="G24" s="154"/>
      <c r="H24" s="155"/>
      <c r="I24" s="155"/>
      <c r="J24" s="154"/>
      <c r="K24" s="146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 x14ac:dyDescent="0.2">
      <c r="A25" s="18" t="s">
        <v>13</v>
      </c>
      <c r="B25" s="13"/>
      <c r="C25" s="305" t="s">
        <v>25</v>
      </c>
      <c r="D25" s="306"/>
      <c r="E25" s="13"/>
      <c r="F25" s="305" t="str">
        <f>C25</f>
        <v>GROUPE B</v>
      </c>
      <c r="G25" s="307"/>
      <c r="H25" s="305"/>
      <c r="I25" s="307"/>
      <c r="J25" s="305"/>
      <c r="K25" s="147" t="str">
        <f t="shared" si="5"/>
        <v>/</v>
      </c>
      <c r="L25" s="60" t="str">
        <f t="shared" si="6"/>
        <v>/</v>
      </c>
      <c r="M25" s="60" t="str">
        <f t="shared" si="7"/>
        <v>/</v>
      </c>
    </row>
    <row r="26" spans="1:13" ht="42.75" customHeight="1" x14ac:dyDescent="0.2">
      <c r="A26" s="196">
        <v>2</v>
      </c>
      <c r="B26" s="10"/>
      <c r="C26" s="131" t="s">
        <v>12</v>
      </c>
      <c r="D26" s="131" t="s">
        <v>19</v>
      </c>
      <c r="E26" s="10"/>
      <c r="F26" s="131" t="s">
        <v>20</v>
      </c>
      <c r="G26" s="67" t="s">
        <v>21</v>
      </c>
      <c r="H26" s="298" t="s">
        <v>22</v>
      </c>
      <c r="I26" s="299"/>
      <c r="J26" s="68" t="s">
        <v>23</v>
      </c>
      <c r="K26" s="146" t="str">
        <f t="shared" si="5"/>
        <v>ÉQUIPE 1</v>
      </c>
      <c r="L26" s="54" t="str">
        <f t="shared" si="6"/>
        <v>/</v>
      </c>
      <c r="M26" s="54" t="str">
        <f t="shared" si="7"/>
        <v>/</v>
      </c>
    </row>
    <row r="27" spans="1:13" ht="42.75" customHeight="1" x14ac:dyDescent="0.2">
      <c r="A27" s="22" t="s">
        <v>14</v>
      </c>
      <c r="B27" s="13"/>
      <c r="C27" s="226" t="s">
        <v>71</v>
      </c>
      <c r="D27" s="47">
        <f t="shared" ref="D27:D32" si="8">COUNTIF($K$22:$K$30,$C27)*3+COUNTIF($L$22:$M$30,$C27)</f>
        <v>0</v>
      </c>
      <c r="E27" s="13"/>
      <c r="F27" s="230">
        <v>0.61805555555555558</v>
      </c>
      <c r="G27" s="69" t="s">
        <v>71</v>
      </c>
      <c r="H27" s="70"/>
      <c r="I27" s="51"/>
      <c r="J27" s="52" t="s">
        <v>84</v>
      </c>
      <c r="K27" s="147" t="str">
        <f t="shared" si="5"/>
        <v>/</v>
      </c>
      <c r="L27" s="60" t="str">
        <f t="shared" si="6"/>
        <v>/</v>
      </c>
      <c r="M27" s="60" t="str">
        <f t="shared" si="7"/>
        <v>/</v>
      </c>
    </row>
    <row r="28" spans="1:13" ht="42.75" customHeight="1" x14ac:dyDescent="0.2">
      <c r="A28" s="104" t="s">
        <v>31</v>
      </c>
      <c r="B28" s="10"/>
      <c r="C28" s="227" t="s">
        <v>83</v>
      </c>
      <c r="D28" s="55">
        <f t="shared" si="8"/>
        <v>0</v>
      </c>
      <c r="E28" s="13"/>
      <c r="F28" s="56">
        <f t="shared" ref="F28:F36" si="9">F27+$A$4+$A$6</f>
        <v>0.64236111111111116</v>
      </c>
      <c r="G28" s="71" t="s">
        <v>86</v>
      </c>
      <c r="H28" s="70"/>
      <c r="I28" s="51"/>
      <c r="J28" s="58" t="s">
        <v>82</v>
      </c>
      <c r="K28" s="146" t="str">
        <f t="shared" si="5"/>
        <v>/</v>
      </c>
      <c r="L28" s="54" t="str">
        <f t="shared" si="6"/>
        <v>/</v>
      </c>
      <c r="M28" s="54" t="str">
        <f t="shared" si="7"/>
        <v>/</v>
      </c>
    </row>
    <row r="29" spans="1:13" ht="42.75" customHeight="1" x14ac:dyDescent="0.2">
      <c r="A29" s="26"/>
      <c r="B29" s="31"/>
      <c r="C29" s="227" t="s">
        <v>50</v>
      </c>
      <c r="D29" s="47">
        <f t="shared" si="8"/>
        <v>0</v>
      </c>
      <c r="E29" s="13"/>
      <c r="F29" s="48">
        <f t="shared" si="9"/>
        <v>0.66666666666666674</v>
      </c>
      <c r="G29" s="69" t="s">
        <v>133</v>
      </c>
      <c r="H29" s="70"/>
      <c r="I29" s="51"/>
      <c r="J29" s="52" t="s">
        <v>100</v>
      </c>
      <c r="K29" s="147" t="str">
        <f t="shared" si="5"/>
        <v>/</v>
      </c>
      <c r="L29" s="60" t="str">
        <f t="shared" si="6"/>
        <v>/</v>
      </c>
      <c r="M29" s="60" t="str">
        <f t="shared" si="7"/>
        <v>/</v>
      </c>
    </row>
    <row r="30" spans="1:13" ht="42.75" customHeight="1" x14ac:dyDescent="0.2">
      <c r="A30" s="28"/>
      <c r="B30" s="16"/>
      <c r="C30" s="227" t="s">
        <v>82</v>
      </c>
      <c r="D30" s="55">
        <f t="shared" si="8"/>
        <v>0</v>
      </c>
      <c r="E30" s="13"/>
      <c r="F30" s="56">
        <f t="shared" si="9"/>
        <v>0.69097222222222232</v>
      </c>
      <c r="G30" s="71" t="s">
        <v>84</v>
      </c>
      <c r="H30" s="70"/>
      <c r="I30" s="51"/>
      <c r="J30" s="58" t="s">
        <v>86</v>
      </c>
      <c r="K30" s="146" t="str">
        <f t="shared" si="5"/>
        <v>/</v>
      </c>
      <c r="L30" s="54" t="str">
        <f t="shared" si="6"/>
        <v>/</v>
      </c>
      <c r="M30" s="54" t="str">
        <f t="shared" si="7"/>
        <v>/</v>
      </c>
    </row>
    <row r="31" spans="1:13" ht="42.75" customHeight="1" x14ac:dyDescent="0.2">
      <c r="A31" s="30"/>
      <c r="B31" s="31"/>
      <c r="C31" s="229" t="s">
        <v>95</v>
      </c>
      <c r="D31" s="47">
        <f t="shared" si="8"/>
        <v>0</v>
      </c>
      <c r="E31" s="13"/>
      <c r="F31" s="48">
        <f t="shared" si="9"/>
        <v>0.7152777777777779</v>
      </c>
      <c r="G31" s="69" t="s">
        <v>71</v>
      </c>
      <c r="H31" s="70"/>
      <c r="I31" s="51"/>
      <c r="J31" s="52" t="s">
        <v>95</v>
      </c>
      <c r="K31" s="92"/>
      <c r="L31" s="93"/>
      <c r="M31" s="93"/>
    </row>
    <row r="32" spans="1:13" ht="42.75" customHeight="1" x14ac:dyDescent="0.2">
      <c r="A32" s="28"/>
      <c r="B32" s="16"/>
      <c r="C32" s="203" t="s">
        <v>100</v>
      </c>
      <c r="D32" s="55">
        <f t="shared" si="8"/>
        <v>0</v>
      </c>
      <c r="E32" s="13"/>
      <c r="F32" s="56">
        <f t="shared" si="9"/>
        <v>0.73958333333333348</v>
      </c>
      <c r="G32" s="71" t="s">
        <v>100</v>
      </c>
      <c r="H32" s="70"/>
      <c r="I32" s="51"/>
      <c r="J32" s="58" t="s">
        <v>82</v>
      </c>
      <c r="K32" s="97"/>
      <c r="L32" s="34"/>
      <c r="M32" s="34"/>
    </row>
    <row r="33" spans="1:10" ht="42.75" customHeight="1" x14ac:dyDescent="0.2">
      <c r="A33" s="34"/>
      <c r="B33" s="38"/>
      <c r="C33" s="324"/>
      <c r="D33" s="325"/>
      <c r="E33" s="35"/>
      <c r="F33" s="48">
        <f t="shared" si="9"/>
        <v>0.76388888888888906</v>
      </c>
      <c r="G33" s="69" t="s">
        <v>84</v>
      </c>
      <c r="H33" s="70"/>
      <c r="I33" s="51"/>
      <c r="J33" s="52" t="s">
        <v>95</v>
      </c>
    </row>
    <row r="34" spans="1:10" ht="42.75" customHeight="1" x14ac:dyDescent="0.2">
      <c r="A34" s="225"/>
      <c r="B34" s="37"/>
      <c r="C34" s="79"/>
      <c r="D34" s="79"/>
      <c r="E34" s="33"/>
      <c r="F34" s="56">
        <f t="shared" si="9"/>
        <v>0.78819444444444464</v>
      </c>
      <c r="G34" s="71" t="s">
        <v>71</v>
      </c>
      <c r="H34" s="70"/>
      <c r="I34" s="51"/>
      <c r="J34" s="58" t="s">
        <v>82</v>
      </c>
    </row>
    <row r="35" spans="1:10" ht="42.75" customHeight="1" x14ac:dyDescent="0.2">
      <c r="A35" s="34"/>
      <c r="B35" s="38"/>
      <c r="C35" s="77"/>
      <c r="D35" s="78"/>
      <c r="E35" s="35"/>
      <c r="F35" s="48">
        <f t="shared" si="9"/>
        <v>0.81250000000000022</v>
      </c>
      <c r="G35" s="69" t="s">
        <v>86</v>
      </c>
      <c r="H35" s="70"/>
      <c r="I35" s="51"/>
      <c r="J35" s="52" t="s">
        <v>100</v>
      </c>
    </row>
    <row r="36" spans="1:10" ht="42.75" customHeight="1" x14ac:dyDescent="0.2">
      <c r="F36" s="258">
        <f t="shared" si="9"/>
        <v>0.8368055555555558</v>
      </c>
      <c r="G36" s="259" t="s">
        <v>132</v>
      </c>
      <c r="H36" s="260"/>
      <c r="I36" s="260"/>
      <c r="J36" s="259" t="s">
        <v>117</v>
      </c>
    </row>
  </sheetData>
  <mergeCells count="9">
    <mergeCell ref="A1:A2"/>
    <mergeCell ref="C8:D8"/>
    <mergeCell ref="F8:J8"/>
    <mergeCell ref="H9:I9"/>
    <mergeCell ref="C33:D33"/>
    <mergeCell ref="C1:E1"/>
    <mergeCell ref="C25:D25"/>
    <mergeCell ref="F25:J25"/>
    <mergeCell ref="H26:I26"/>
  </mergeCells>
  <pageMargins left="0.75" right="0.75" top="1" bottom="1" header="0.5" footer="0.5"/>
  <pageSetup scale="40"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ÉQUIPES_PARTICIPANTS - Tableau </vt:lpstr>
      <vt:lpstr>U6_FESTIFOOT - Tableau 2</vt:lpstr>
      <vt:lpstr>DAMES</vt:lpstr>
      <vt:lpstr>U07_DÉBUTANTS - Tableau 2</vt:lpstr>
      <vt:lpstr>U08_DIABLOTINS - Tableau 2</vt:lpstr>
      <vt:lpstr>U9_DIABLOTINS - Tableau 2</vt:lpstr>
      <vt:lpstr>U14  CADET  - Tableau 2</vt:lpstr>
      <vt:lpstr>U16 - Tableau 2</vt:lpstr>
      <vt:lpstr>U10_PRÉMINIMES - Tableau 2</vt:lpstr>
      <vt:lpstr>U11_PRÉMINIMES - Tableau 2</vt:lpstr>
      <vt:lpstr>U12_MINIMES - Tableau 2</vt:lpstr>
      <vt:lpstr>U13_MINIMES - Tableau 2</vt:lpstr>
      <vt:lpstr>U15 - Tableau 2</vt:lpstr>
      <vt:lpstr>DAMES!Print_Area</vt:lpstr>
      <vt:lpstr>'U07_DÉBUTANTS - Tableau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vinciane paul</dc:creator>
  <cp:lastModifiedBy>Tesseur Christophe</cp:lastModifiedBy>
  <cp:lastPrinted>2018-05-07T17:07:05Z</cp:lastPrinted>
  <dcterms:created xsi:type="dcterms:W3CDTF">2017-04-04T07:47:13Z</dcterms:created>
  <dcterms:modified xsi:type="dcterms:W3CDTF">2018-05-08T09:19:22Z</dcterms:modified>
</cp:coreProperties>
</file>